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oetevander\surfdrive\PROJEKTE\PBL Circular Economy\stocks project 2020\"/>
    </mc:Choice>
  </mc:AlternateContent>
  <bookViews>
    <workbookView xWindow="-90" yWindow="-90" windowWidth="23235" windowHeight="13995" tabRatio="715" activeTab="1"/>
  </bookViews>
  <sheets>
    <sheet name="kg" sheetId="1" r:id="rId1"/>
    <sheet name="ton" sheetId="2" r:id="rId2"/>
    <sheet name="vergelijking voorraadgroepen" sheetId="3" r:id="rId3"/>
    <sheet name="vergelijking literatuur" sheetId="4" r:id="rId4"/>
    <sheet name="3D vs GO benadering" sheetId="6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2" l="1"/>
  <c r="AH7" i="2" l="1"/>
  <c r="AH8" i="2"/>
  <c r="I4" i="6"/>
  <c r="I27" i="6" s="1"/>
  <c r="I29" i="6" s="1"/>
  <c r="I5" i="6"/>
  <c r="I26" i="6" s="1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3" i="6"/>
  <c r="C14" i="4" l="1"/>
  <c r="P51" i="2"/>
  <c r="C13" i="4"/>
  <c r="P52" i="2"/>
  <c r="G10" i="4"/>
  <c r="L11" i="4"/>
  <c r="L12" i="4"/>
  <c r="AC7" i="2"/>
  <c r="AD7" i="2"/>
  <c r="AE7" i="2"/>
  <c r="AF7" i="2"/>
  <c r="AG7" i="2"/>
  <c r="AC8" i="2"/>
  <c r="AD8" i="2"/>
  <c r="AE8" i="2"/>
  <c r="AF8" i="2"/>
  <c r="AG8" i="2"/>
  <c r="AB8" i="2"/>
  <c r="AB7" i="2"/>
  <c r="AH6" i="2"/>
  <c r="AH4" i="2"/>
  <c r="AH3" i="2"/>
  <c r="AL4" i="2"/>
  <c r="AM4" i="2"/>
  <c r="AN4" i="2"/>
  <c r="AO4" i="2"/>
  <c r="AP4" i="2"/>
  <c r="AL5" i="2"/>
  <c r="AM5" i="2"/>
  <c r="AN5" i="2"/>
  <c r="AO5" i="2"/>
  <c r="AP5" i="2"/>
  <c r="AL6" i="2"/>
  <c r="AM6" i="2"/>
  <c r="AN6" i="2"/>
  <c r="AO6" i="2"/>
  <c r="AP6" i="2"/>
  <c r="AL7" i="2"/>
  <c r="AM7" i="2"/>
  <c r="AN7" i="2"/>
  <c r="AO7" i="2"/>
  <c r="AP7" i="2"/>
  <c r="AL8" i="2"/>
  <c r="AM8" i="2"/>
  <c r="AN8" i="2"/>
  <c r="AO8" i="2"/>
  <c r="AP8" i="2"/>
  <c r="AL9" i="2"/>
  <c r="AM9" i="2"/>
  <c r="AN9" i="2"/>
  <c r="AO9" i="2"/>
  <c r="AP9" i="2"/>
  <c r="AL10" i="2"/>
  <c r="AM10" i="2"/>
  <c r="AN10" i="2"/>
  <c r="AO10" i="2"/>
  <c r="AP10" i="2"/>
  <c r="AL11" i="2"/>
  <c r="AM11" i="2"/>
  <c r="AN11" i="2"/>
  <c r="AO11" i="2"/>
  <c r="AP11" i="2"/>
  <c r="AL12" i="2"/>
  <c r="AM12" i="2"/>
  <c r="AN12" i="2"/>
  <c r="AO12" i="2"/>
  <c r="AP12" i="2"/>
  <c r="AL13" i="2"/>
  <c r="AM13" i="2"/>
  <c r="AN13" i="2"/>
  <c r="AO13" i="2"/>
  <c r="AP13" i="2"/>
  <c r="AK5" i="2"/>
  <c r="AK6" i="2"/>
  <c r="AK7" i="2"/>
  <c r="AK8" i="2"/>
  <c r="AK9" i="2"/>
  <c r="AK10" i="2"/>
  <c r="AK11" i="2"/>
  <c r="AK12" i="2"/>
  <c r="AK13" i="2"/>
  <c r="AK4" i="2"/>
  <c r="AL3" i="2"/>
  <c r="AM3" i="2"/>
  <c r="AN3" i="2"/>
  <c r="AO3" i="2"/>
  <c r="AP3" i="2"/>
  <c r="AK3" i="2"/>
  <c r="B7" i="3" l="1"/>
  <c r="C4" i="4" l="1"/>
  <c r="D4" i="4"/>
  <c r="E4" i="4"/>
  <c r="F4" i="4"/>
  <c r="G4" i="4"/>
  <c r="H4" i="4"/>
  <c r="I4" i="4"/>
  <c r="J4" i="4"/>
  <c r="K4" i="4"/>
  <c r="L4" i="4"/>
  <c r="M4" i="4"/>
  <c r="N4" i="4"/>
  <c r="O4" i="4"/>
  <c r="B4" i="4"/>
  <c r="I2" i="4"/>
  <c r="B2" i="4"/>
  <c r="O2" i="4" s="1"/>
  <c r="B5" i="3"/>
  <c r="AG4" i="2"/>
  <c r="AF4" i="2"/>
  <c r="AE4" i="2"/>
  <c r="AD4" i="2"/>
  <c r="AC4" i="2"/>
  <c r="AB4" i="2"/>
  <c r="AG3" i="2"/>
  <c r="AF3" i="2"/>
  <c r="AE3" i="2"/>
  <c r="AD3" i="2"/>
  <c r="AC3" i="2"/>
  <c r="AB3" i="2"/>
  <c r="S3" i="2"/>
  <c r="Y3" i="2" s="1"/>
  <c r="X13" i="2"/>
  <c r="W13" i="2"/>
  <c r="V13" i="2"/>
  <c r="U13" i="2"/>
  <c r="Y13" i="2" s="1"/>
  <c r="T13" i="2"/>
  <c r="S13" i="2"/>
  <c r="X12" i="2"/>
  <c r="W12" i="2"/>
  <c r="V12" i="2"/>
  <c r="U12" i="2"/>
  <c r="T12" i="2"/>
  <c r="S12" i="2"/>
  <c r="Y12" i="2" s="1"/>
  <c r="X11" i="2"/>
  <c r="W11" i="2"/>
  <c r="V11" i="2"/>
  <c r="U11" i="2"/>
  <c r="T11" i="2"/>
  <c r="S11" i="2"/>
  <c r="Y11" i="2" s="1"/>
  <c r="X10" i="2"/>
  <c r="W10" i="2"/>
  <c r="V10" i="2"/>
  <c r="U10" i="2"/>
  <c r="T10" i="2"/>
  <c r="S10" i="2"/>
  <c r="Y10" i="2" s="1"/>
  <c r="X9" i="2"/>
  <c r="W9" i="2"/>
  <c r="V9" i="2"/>
  <c r="U9" i="2"/>
  <c r="T9" i="2"/>
  <c r="S9" i="2"/>
  <c r="Y9" i="2" s="1"/>
  <c r="X8" i="2"/>
  <c r="W8" i="2"/>
  <c r="V8" i="2"/>
  <c r="U8" i="2"/>
  <c r="T8" i="2"/>
  <c r="Y8" i="2" s="1"/>
  <c r="S8" i="2"/>
  <c r="X7" i="2"/>
  <c r="W7" i="2"/>
  <c r="V7" i="2"/>
  <c r="U7" i="2"/>
  <c r="T7" i="2"/>
  <c r="S7" i="2"/>
  <c r="Y7" i="2" s="1"/>
  <c r="X6" i="2"/>
  <c r="W6" i="2"/>
  <c r="V6" i="2"/>
  <c r="U6" i="2"/>
  <c r="T6" i="2"/>
  <c r="S6" i="2"/>
  <c r="Y6" i="2" s="1"/>
  <c r="X5" i="2"/>
  <c r="W5" i="2"/>
  <c r="V5" i="2"/>
  <c r="U5" i="2"/>
  <c r="T5" i="2"/>
  <c r="S5" i="2"/>
  <c r="Y5" i="2" s="1"/>
  <c r="X4" i="2"/>
  <c r="Y4" i="2" s="1"/>
  <c r="W4" i="2"/>
  <c r="V4" i="2"/>
  <c r="U4" i="2"/>
  <c r="T4" i="2"/>
  <c r="S4" i="2"/>
  <c r="X3" i="2"/>
  <c r="W3" i="2"/>
  <c r="V3" i="2"/>
  <c r="U3" i="2"/>
  <c r="T3" i="2"/>
  <c r="D47" i="2" l="1"/>
  <c r="E47" i="2"/>
  <c r="F47" i="2"/>
  <c r="G47" i="2"/>
  <c r="H47" i="2"/>
  <c r="I47" i="2"/>
  <c r="J47" i="2"/>
  <c r="K47" i="2"/>
  <c r="L47" i="2"/>
  <c r="M47" i="2"/>
  <c r="N47" i="2"/>
  <c r="O47" i="2"/>
  <c r="P47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D3" i="2"/>
  <c r="E3" i="2"/>
  <c r="F3" i="2"/>
  <c r="G3" i="2"/>
  <c r="H3" i="2"/>
  <c r="I3" i="2"/>
  <c r="J3" i="2"/>
  <c r="K3" i="2"/>
  <c r="L3" i="2"/>
  <c r="M3" i="2"/>
  <c r="N3" i="2"/>
  <c r="O3" i="2"/>
  <c r="P3" i="2"/>
  <c r="C3" i="2"/>
</calcChain>
</file>

<file path=xl/sharedStrings.xml><?xml version="1.0" encoding="utf-8"?>
<sst xmlns="http://schemas.openxmlformats.org/spreadsheetml/2006/main" count="359" uniqueCount="68">
  <si>
    <t>Staal</t>
  </si>
  <si>
    <t>Koper</t>
  </si>
  <si>
    <t>Aluminium</t>
  </si>
  <si>
    <t>Overig metaal</t>
  </si>
  <si>
    <t>Hout</t>
  </si>
  <si>
    <t>Beton</t>
  </si>
  <si>
    <t>Baksteen</t>
  </si>
  <si>
    <t>Overige constructiemineralen</t>
  </si>
  <si>
    <t>Glas</t>
  </si>
  <si>
    <t>Keramiek</t>
  </si>
  <si>
    <t>Plastic</t>
  </si>
  <si>
    <t>Isolatie</t>
  </si>
  <si>
    <t>Overig</t>
  </si>
  <si>
    <t>Totaal</t>
  </si>
  <si>
    <t>Vrijstaand</t>
  </si>
  <si>
    <t>Serieel</t>
  </si>
  <si>
    <t>Appartement</t>
  </si>
  <si>
    <t>Woonflat</t>
  </si>
  <si>
    <t>Winkel</t>
  </si>
  <si>
    <t>Bedrijfshal</t>
  </si>
  <si>
    <t>Kantoor klein</t>
  </si>
  <si>
    <t>Kantoor groot</t>
  </si>
  <si>
    <t>Distributiecentrum</t>
  </si>
  <si>
    <t>Zorg</t>
  </si>
  <si>
    <t>Onderwijs</t>
  </si>
  <si>
    <t>&lt; 1945</t>
  </si>
  <si>
    <t>1945 - 1970</t>
  </si>
  <si>
    <t>1970 - 2000</t>
  </si>
  <si>
    <t>&gt; 2000</t>
  </si>
  <si>
    <t>kg</t>
  </si>
  <si>
    <t>ton</t>
  </si>
  <si>
    <t>Metalen</t>
  </si>
  <si>
    <t>Hoogbouw woonflat</t>
  </si>
  <si>
    <t>Woningen</t>
  </si>
  <si>
    <t>Utiliteitsgebouwen</t>
  </si>
  <si>
    <t>Resultaten GO nieuw</t>
  </si>
  <si>
    <t>Resultaten GO oud</t>
  </si>
  <si>
    <t>Resultaten grondopp x etages</t>
  </si>
  <si>
    <t>Ijzer/ staal</t>
  </si>
  <si>
    <t>Gebouwen</t>
  </si>
  <si>
    <t>Elektriciteitssysteem</t>
  </si>
  <si>
    <t>Elektronica</t>
  </si>
  <si>
    <t>Voertuigen</t>
  </si>
  <si>
    <t>LEIDEN</t>
  </si>
  <si>
    <t>Verhagen (persoonlijke communicatie, 21 September 2020)</t>
  </si>
  <si>
    <t>Deze studie (kg)</t>
  </si>
  <si>
    <t>Deze studie (ton)</t>
  </si>
  <si>
    <t>Nederland</t>
  </si>
  <si>
    <t>TNO</t>
  </si>
  <si>
    <t>%</t>
  </si>
  <si>
    <t>beton</t>
  </si>
  <si>
    <t>baksteen</t>
  </si>
  <si>
    <t>overig constructiemineraal</t>
  </si>
  <si>
    <t>hout</t>
  </si>
  <si>
    <t>staal</t>
  </si>
  <si>
    <t>Japan</t>
  </si>
  <si>
    <t>Total stock</t>
  </si>
  <si>
    <t>% in Dutch</t>
  </si>
  <si>
    <t>EIB % instroom van voorraad</t>
  </si>
  <si>
    <t>EIB % uitstroom van voorraad</t>
  </si>
  <si>
    <t>Marinova</t>
  </si>
  <si>
    <t>overige constructiemineralen</t>
  </si>
  <si>
    <t>2D</t>
  </si>
  <si>
    <t>GO</t>
  </si>
  <si>
    <t>3D</t>
  </si>
  <si>
    <t>Verhagen, 2020:</t>
  </si>
  <si>
    <t>TNO, 2016</t>
  </si>
  <si>
    <t>Verschil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</si>
</sst>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color theme="1"/>
      <name val="Calibri"/>
      <family val="2"/>
      <scheme val="minor"/>
    </font>
    <font>
      <i/>
      <sz val="10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i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/>
    <xf numFmtId="0" fontId="0" fillId="4" borderId="0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0" borderId="7" xfId="0" applyBorder="1"/>
    <xf numFmtId="0" fontId="0" fillId="0" borderId="8" xfId="0" applyBorder="1"/>
    <xf numFmtId="0" fontId="0" fillId="3" borderId="9" xfId="0" applyFill="1" applyBorder="1"/>
    <xf numFmtId="0" fontId="0" fillId="0" borderId="10" xfId="0" applyBorder="1"/>
    <xf numFmtId="0" fontId="0" fillId="3" borderId="11" xfId="0" applyFill="1" applyBorder="1"/>
    <xf numFmtId="0" fontId="0" fillId="0" borderId="12" xfId="0" applyBorder="1"/>
    <xf numFmtId="0" fontId="0" fillId="0" borderId="13" xfId="0" applyBorder="1"/>
    <xf numFmtId="0" fontId="1" fillId="3" borderId="14" xfId="0" applyFont="1" applyFill="1" applyBorder="1" applyAlignment="1">
      <alignment horizontal="center" vertical="top"/>
    </xf>
    <xf numFmtId="0" fontId="1" fillId="3" borderId="15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0" fontId="0" fillId="4" borderId="0" xfId="0" applyFill="1"/>
    <xf numFmtId="0" fontId="3" fillId="4" borderId="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top"/>
    </xf>
    <xf numFmtId="11" fontId="0" fillId="0" borderId="0" xfId="0" applyNumberFormat="1" applyBorder="1"/>
    <xf numFmtId="11" fontId="0" fillId="0" borderId="0" xfId="0" applyNumberFormat="1" applyFill="1" applyBorder="1"/>
    <xf numFmtId="0" fontId="1" fillId="3" borderId="3" xfId="0" applyFont="1" applyFill="1" applyBorder="1" applyAlignment="1">
      <alignment horizontal="center" vertical="top"/>
    </xf>
    <xf numFmtId="0" fontId="1" fillId="3" borderId="18" xfId="0" applyFont="1" applyFill="1" applyBorder="1" applyAlignment="1">
      <alignment horizontal="center" vertical="top"/>
    </xf>
    <xf numFmtId="11" fontId="0" fillId="0" borderId="6" xfId="0" applyNumberFormat="1" applyFill="1" applyBorder="1"/>
    <xf numFmtId="11" fontId="0" fillId="0" borderId="7" xfId="0" applyNumberFormat="1" applyFill="1" applyBorder="1"/>
    <xf numFmtId="11" fontId="0" fillId="0" borderId="9" xfId="0" applyNumberFormat="1" applyFill="1" applyBorder="1"/>
    <xf numFmtId="11" fontId="0" fillId="0" borderId="11" xfId="0" applyNumberFormat="1" applyFill="1" applyBorder="1"/>
    <xf numFmtId="11" fontId="0" fillId="0" borderId="12" xfId="0" applyNumberFormat="1" applyFill="1" applyBorder="1"/>
    <xf numFmtId="11" fontId="0" fillId="0" borderId="6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11" fontId="0" fillId="0" borderId="9" xfId="0" applyNumberFormat="1" applyBorder="1"/>
    <xf numFmtId="11" fontId="0" fillId="0" borderId="10" xfId="0" applyNumberFormat="1" applyBorder="1"/>
    <xf numFmtId="11" fontId="0" fillId="0" borderId="11" xfId="0" applyNumberFormat="1" applyBorder="1"/>
    <xf numFmtId="11" fontId="0" fillId="0" borderId="12" xfId="0" applyNumberFormat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11" fontId="0" fillId="0" borderId="0" xfId="0" applyNumberFormat="1"/>
    <xf numFmtId="0" fontId="4" fillId="5" borderId="6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2" fillId="3" borderId="6" xfId="0" applyFont="1" applyFill="1" applyBorder="1"/>
    <xf numFmtId="0" fontId="0" fillId="6" borderId="0" xfId="0" applyFill="1"/>
    <xf numFmtId="0" fontId="5" fillId="0" borderId="21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0" fillId="7" borderId="21" xfId="0" applyFill="1" applyBorder="1" applyAlignment="1">
      <alignment wrapText="1"/>
    </xf>
    <xf numFmtId="0" fontId="0" fillId="7" borderId="4" xfId="0" applyFill="1" applyBorder="1"/>
    <xf numFmtId="11" fontId="0" fillId="4" borderId="0" xfId="0" applyNumberFormat="1" applyFill="1"/>
    <xf numFmtId="11" fontId="0" fillId="4" borderId="24" xfId="0" applyNumberFormat="1" applyFill="1" applyBorder="1"/>
    <xf numFmtId="0" fontId="0" fillId="7" borderId="2" xfId="0" applyFill="1" applyBorder="1"/>
    <xf numFmtId="11" fontId="0" fillId="4" borderId="5" xfId="0" applyNumberFormat="1" applyFill="1" applyBorder="1"/>
    <xf numFmtId="11" fontId="0" fillId="0" borderId="5" xfId="0" applyNumberFormat="1" applyBorder="1"/>
    <xf numFmtId="0" fontId="4" fillId="4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11" fontId="7" fillId="0" borderId="25" xfId="0" applyNumberFormat="1" applyFont="1" applyFill="1" applyBorder="1"/>
    <xf numFmtId="11" fontId="7" fillId="0" borderId="5" xfId="0" applyNumberFormat="1" applyFont="1" applyFill="1" applyBorder="1"/>
    <xf numFmtId="0" fontId="0" fillId="0" borderId="0" xfId="0" applyFill="1"/>
    <xf numFmtId="11" fontId="8" fillId="0" borderId="0" xfId="0" applyNumberFormat="1" applyFont="1"/>
    <xf numFmtId="11" fontId="0" fillId="8" borderId="0" xfId="0" applyNumberFormat="1" applyFill="1"/>
    <xf numFmtId="11" fontId="7" fillId="8" borderId="5" xfId="0" applyNumberFormat="1" applyFont="1" applyFill="1" applyBorder="1"/>
    <xf numFmtId="11" fontId="7" fillId="8" borderId="26" xfId="0" applyNumberFormat="1" applyFont="1" applyFill="1" applyBorder="1"/>
    <xf numFmtId="11" fontId="2" fillId="8" borderId="26" xfId="0" applyNumberFormat="1" applyFont="1" applyFill="1" applyBorder="1"/>
    <xf numFmtId="0" fontId="0" fillId="0" borderId="0" xfId="0" applyNumberFormat="1"/>
    <xf numFmtId="3" fontId="0" fillId="0" borderId="0" xfId="0" applyNumberFormat="1"/>
    <xf numFmtId="0" fontId="4" fillId="5" borderId="0" xfId="0" applyFont="1" applyFill="1" applyBorder="1" applyAlignment="1">
      <alignment horizontal="center" vertical="top" wrapText="1"/>
    </xf>
    <xf numFmtId="2" fontId="0" fillId="0" borderId="0" xfId="0" applyNumberFormat="1"/>
    <xf numFmtId="164" fontId="0" fillId="0" borderId="0" xfId="0" applyNumberFormat="1"/>
    <xf numFmtId="11" fontId="0" fillId="0" borderId="29" xfId="0" applyNumberFormat="1" applyBorder="1"/>
    <xf numFmtId="11" fontId="0" fillId="0" borderId="30" xfId="0" applyNumberFormat="1" applyBorder="1"/>
    <xf numFmtId="11" fontId="2" fillId="0" borderId="30" xfId="0" applyNumberFormat="1" applyFont="1" applyBorder="1"/>
    <xf numFmtId="0" fontId="4" fillId="2" borderId="28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11" fontId="2" fillId="0" borderId="28" xfId="0" applyNumberFormat="1" applyFont="1" applyFill="1" applyBorder="1"/>
    <xf numFmtId="11" fontId="2" fillId="0" borderId="29" xfId="0" applyNumberFormat="1" applyFont="1" applyFill="1" applyBorder="1"/>
    <xf numFmtId="11" fontId="2" fillId="0" borderId="30" xfId="0" applyNumberFormat="1" applyFont="1" applyFill="1" applyBorder="1"/>
    <xf numFmtId="11" fontId="2" fillId="0" borderId="28" xfId="0" applyNumberFormat="1" applyFont="1" applyBorder="1"/>
    <xf numFmtId="11" fontId="2" fillId="0" borderId="29" xfId="0" applyNumberFormat="1" applyFont="1" applyBorder="1"/>
    <xf numFmtId="11" fontId="2" fillId="0" borderId="0" xfId="0" applyNumberFormat="1" applyFont="1" applyFill="1"/>
    <xf numFmtId="0" fontId="0" fillId="9" borderId="0" xfId="0" applyFill="1" applyAlignment="1">
      <alignment horizontal="center" vertical="center" wrapText="1"/>
    </xf>
    <xf numFmtId="0" fontId="2" fillId="0" borderId="0" xfId="0" applyFont="1"/>
    <xf numFmtId="0" fontId="0" fillId="0" borderId="6" xfId="0" applyBorder="1"/>
    <xf numFmtId="0" fontId="0" fillId="0" borderId="9" xfId="0" applyBorder="1"/>
    <xf numFmtId="0" fontId="0" fillId="0" borderId="11" xfId="0" applyBorder="1"/>
    <xf numFmtId="0" fontId="0" fillId="0" borderId="13" xfId="0" applyNumberFormat="1" applyBorder="1"/>
    <xf numFmtId="0" fontId="0" fillId="9" borderId="28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0" borderId="30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2284B"/>
      <color rgb="FFA1293D"/>
      <color rgb="FFAA2834"/>
      <color rgb="FFA129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40416627917792"/>
          <c:y val="3.5929897806474924E-2"/>
          <c:w val="0.78361238724076998"/>
          <c:h val="0.6069643835629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ton!$S$1</c:f>
              <c:strCache>
                <c:ptCount val="1"/>
                <c:pt idx="0">
                  <c:v>Beton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ton!$R$3:$R$13</c:f>
              <c:strCache>
                <c:ptCount val="11"/>
                <c:pt idx="0">
                  <c:v>Vrijstaand</c:v>
                </c:pt>
                <c:pt idx="1">
                  <c:v>Serieel</c:v>
                </c:pt>
                <c:pt idx="2">
                  <c:v>Appartement</c:v>
                </c:pt>
                <c:pt idx="3">
                  <c:v>Hoogbouw woonflat</c:v>
                </c:pt>
                <c:pt idx="4">
                  <c:v>Winkel</c:v>
                </c:pt>
                <c:pt idx="5">
                  <c:v>Kantoor klein</c:v>
                </c:pt>
                <c:pt idx="6">
                  <c:v>Kantoor groot</c:v>
                </c:pt>
                <c:pt idx="7">
                  <c:v>Distributiecentrum</c:v>
                </c:pt>
                <c:pt idx="8">
                  <c:v>Bedrijfshal</c:v>
                </c:pt>
                <c:pt idx="9">
                  <c:v>Zorg</c:v>
                </c:pt>
                <c:pt idx="10">
                  <c:v>Onderwijs</c:v>
                </c:pt>
              </c:strCache>
            </c:strRef>
          </c:cat>
          <c:val>
            <c:numRef>
              <c:f>ton!$S$3:$S$13</c:f>
              <c:numCache>
                <c:formatCode>0.00E+00</c:formatCode>
                <c:ptCount val="11"/>
                <c:pt idx="0">
                  <c:v>470184681.35549092</c:v>
                </c:pt>
                <c:pt idx="1">
                  <c:v>529686338.53936338</c:v>
                </c:pt>
                <c:pt idx="2">
                  <c:v>332075735.76582408</c:v>
                </c:pt>
                <c:pt idx="3">
                  <c:v>130855952.40208384</c:v>
                </c:pt>
                <c:pt idx="4">
                  <c:v>28588759.678277582</c:v>
                </c:pt>
                <c:pt idx="5">
                  <c:v>40838335.825804986</c:v>
                </c:pt>
                <c:pt idx="6">
                  <c:v>48774985.547606178</c:v>
                </c:pt>
                <c:pt idx="7">
                  <c:v>135144991.12622151</c:v>
                </c:pt>
                <c:pt idx="8">
                  <c:v>124653132.91244957</c:v>
                </c:pt>
                <c:pt idx="9">
                  <c:v>17517644.620217379</c:v>
                </c:pt>
                <c:pt idx="10">
                  <c:v>34357425.917586543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E5-4B32-80BA-BFF934C66742}"/>
            </c:ext>
          </c:extLst>
        </c:ser>
        <c:ser>
          <c:idx val="2"/>
          <c:order val="1"/>
          <c:tx>
            <c:strRef>
              <c:f>ton!$U$1</c:f>
              <c:strCache>
                <c:ptCount val="1"/>
                <c:pt idx="0">
                  <c:v>Overige constructiemineralen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ton!$R$3:$R$13</c:f>
              <c:strCache>
                <c:ptCount val="11"/>
                <c:pt idx="0">
                  <c:v>Vrijstaand</c:v>
                </c:pt>
                <c:pt idx="1">
                  <c:v>Serieel</c:v>
                </c:pt>
                <c:pt idx="2">
                  <c:v>Appartement</c:v>
                </c:pt>
                <c:pt idx="3">
                  <c:v>Hoogbouw woonflat</c:v>
                </c:pt>
                <c:pt idx="4">
                  <c:v>Winkel</c:v>
                </c:pt>
                <c:pt idx="5">
                  <c:v>Kantoor klein</c:v>
                </c:pt>
                <c:pt idx="6">
                  <c:v>Kantoor groot</c:v>
                </c:pt>
                <c:pt idx="7">
                  <c:v>Distributiecentrum</c:v>
                </c:pt>
                <c:pt idx="8">
                  <c:v>Bedrijfshal</c:v>
                </c:pt>
                <c:pt idx="9">
                  <c:v>Zorg</c:v>
                </c:pt>
                <c:pt idx="10">
                  <c:v>Onderwijs</c:v>
                </c:pt>
              </c:strCache>
            </c:strRef>
          </c:cat>
          <c:val>
            <c:numRef>
              <c:f>ton!$U$3:$U$13</c:f>
              <c:numCache>
                <c:formatCode>0.00E+00</c:formatCode>
                <c:ptCount val="11"/>
                <c:pt idx="0">
                  <c:v>190463974.5384939</c:v>
                </c:pt>
                <c:pt idx="1">
                  <c:v>173035924.18086222</c:v>
                </c:pt>
                <c:pt idx="2">
                  <c:v>61947631.413985804</c:v>
                </c:pt>
                <c:pt idx="3">
                  <c:v>7806320.9812787753</c:v>
                </c:pt>
                <c:pt idx="4">
                  <c:v>8304652.4384074481</c:v>
                </c:pt>
                <c:pt idx="5">
                  <c:v>20978314.528407164</c:v>
                </c:pt>
                <c:pt idx="6">
                  <c:v>2811444.9351205118</c:v>
                </c:pt>
                <c:pt idx="7">
                  <c:v>5909715.753429601</c:v>
                </c:pt>
                <c:pt idx="8">
                  <c:v>9463069.7501499858</c:v>
                </c:pt>
                <c:pt idx="9">
                  <c:v>4422688.5404721191</c:v>
                </c:pt>
                <c:pt idx="10">
                  <c:v>6494999.0749286376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4E5-4B32-80BA-BFF934C66742}"/>
            </c:ext>
          </c:extLst>
        </c:ser>
        <c:ser>
          <c:idx val="1"/>
          <c:order val="2"/>
          <c:tx>
            <c:strRef>
              <c:f>ton!$T$1</c:f>
              <c:strCache>
                <c:ptCount val="1"/>
                <c:pt idx="0">
                  <c:v>Baksteen</c:v>
                </c:pt>
              </c:strCache>
            </c:strRef>
          </c:tx>
          <c:spPr>
            <a:solidFill>
              <a:srgbClr val="D79577"/>
            </a:solidFill>
            <a:ln>
              <a:noFill/>
            </a:ln>
            <a:effectLst/>
          </c:spPr>
          <c:invertIfNegative val="0"/>
          <c:cat>
            <c:strRef>
              <c:f>ton!$R$3:$R$13</c:f>
              <c:strCache>
                <c:ptCount val="11"/>
                <c:pt idx="0">
                  <c:v>Vrijstaand</c:v>
                </c:pt>
                <c:pt idx="1">
                  <c:v>Serieel</c:v>
                </c:pt>
                <c:pt idx="2">
                  <c:v>Appartement</c:v>
                </c:pt>
                <c:pt idx="3">
                  <c:v>Hoogbouw woonflat</c:v>
                </c:pt>
                <c:pt idx="4">
                  <c:v>Winkel</c:v>
                </c:pt>
                <c:pt idx="5">
                  <c:v>Kantoor klein</c:v>
                </c:pt>
                <c:pt idx="6">
                  <c:v>Kantoor groot</c:v>
                </c:pt>
                <c:pt idx="7">
                  <c:v>Distributiecentrum</c:v>
                </c:pt>
                <c:pt idx="8">
                  <c:v>Bedrijfshal</c:v>
                </c:pt>
                <c:pt idx="9">
                  <c:v>Zorg</c:v>
                </c:pt>
                <c:pt idx="10">
                  <c:v>Onderwijs</c:v>
                </c:pt>
              </c:strCache>
            </c:strRef>
          </c:cat>
          <c:val>
            <c:numRef>
              <c:f>ton!$T$3:$T$13</c:f>
              <c:numCache>
                <c:formatCode>0.00E+00</c:formatCode>
                <c:ptCount val="11"/>
                <c:pt idx="0">
                  <c:v>69044433.997163802</c:v>
                </c:pt>
                <c:pt idx="1">
                  <c:v>41223627.72765509</c:v>
                </c:pt>
                <c:pt idx="2">
                  <c:v>24127335.656394985</c:v>
                </c:pt>
                <c:pt idx="3">
                  <c:v>1021423.7957180931</c:v>
                </c:pt>
                <c:pt idx="4">
                  <c:v>2071066.2241680953</c:v>
                </c:pt>
                <c:pt idx="5">
                  <c:v>3753641.1330733737</c:v>
                </c:pt>
                <c:pt idx="6">
                  <c:v>341847.28453760117</c:v>
                </c:pt>
                <c:pt idx="7">
                  <c:v>674311.68321391707</c:v>
                </c:pt>
                <c:pt idx="8">
                  <c:v>897047.17295124859</c:v>
                </c:pt>
                <c:pt idx="9">
                  <c:v>1021994.9759188301</c:v>
                </c:pt>
                <c:pt idx="10">
                  <c:v>1949048.8118483783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E5-4B32-80BA-BFF934C66742}"/>
            </c:ext>
          </c:extLst>
        </c:ser>
        <c:ser>
          <c:idx val="3"/>
          <c:order val="3"/>
          <c:tx>
            <c:strRef>
              <c:f>ton!$V$1</c:f>
              <c:strCache>
                <c:ptCount val="1"/>
                <c:pt idx="0">
                  <c:v>Hout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ton!$R$3:$R$13</c:f>
              <c:strCache>
                <c:ptCount val="11"/>
                <c:pt idx="0">
                  <c:v>Vrijstaand</c:v>
                </c:pt>
                <c:pt idx="1">
                  <c:v>Serieel</c:v>
                </c:pt>
                <c:pt idx="2">
                  <c:v>Appartement</c:v>
                </c:pt>
                <c:pt idx="3">
                  <c:v>Hoogbouw woonflat</c:v>
                </c:pt>
                <c:pt idx="4">
                  <c:v>Winkel</c:v>
                </c:pt>
                <c:pt idx="5">
                  <c:v>Kantoor klein</c:v>
                </c:pt>
                <c:pt idx="6">
                  <c:v>Kantoor groot</c:v>
                </c:pt>
                <c:pt idx="7">
                  <c:v>Distributiecentrum</c:v>
                </c:pt>
                <c:pt idx="8">
                  <c:v>Bedrijfshal</c:v>
                </c:pt>
                <c:pt idx="9">
                  <c:v>Zorg</c:v>
                </c:pt>
                <c:pt idx="10">
                  <c:v>Onderwijs</c:v>
                </c:pt>
              </c:strCache>
            </c:strRef>
          </c:cat>
          <c:val>
            <c:numRef>
              <c:f>ton!$V$3:$V$13</c:f>
              <c:numCache>
                <c:formatCode>0.00E+00</c:formatCode>
                <c:ptCount val="11"/>
                <c:pt idx="0">
                  <c:v>22614354.693568174</c:v>
                </c:pt>
                <c:pt idx="1">
                  <c:v>13776242.370946197</c:v>
                </c:pt>
                <c:pt idx="2">
                  <c:v>3889125.3777541211</c:v>
                </c:pt>
                <c:pt idx="3">
                  <c:v>925197.24713472673</c:v>
                </c:pt>
                <c:pt idx="4">
                  <c:v>352340.02683800628</c:v>
                </c:pt>
                <c:pt idx="5">
                  <c:v>385574.86935465806</c:v>
                </c:pt>
                <c:pt idx="6">
                  <c:v>352611.76155109372</c:v>
                </c:pt>
                <c:pt idx="7">
                  <c:v>1287465.8109592616</c:v>
                </c:pt>
                <c:pt idx="8">
                  <c:v>1349237.7918729193</c:v>
                </c:pt>
                <c:pt idx="9">
                  <c:v>157697.85056399781</c:v>
                </c:pt>
                <c:pt idx="10">
                  <c:v>467334.48325515678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4E5-4B32-80BA-BFF934C66742}"/>
            </c:ext>
          </c:extLst>
        </c:ser>
        <c:ser>
          <c:idx val="4"/>
          <c:order val="4"/>
          <c:tx>
            <c:strRef>
              <c:f>ton!$W$1</c:f>
              <c:strCache>
                <c:ptCount val="1"/>
                <c:pt idx="0">
                  <c:v>Metalen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ton!$R$3:$R$13</c:f>
              <c:strCache>
                <c:ptCount val="11"/>
                <c:pt idx="0">
                  <c:v>Vrijstaand</c:v>
                </c:pt>
                <c:pt idx="1">
                  <c:v>Serieel</c:v>
                </c:pt>
                <c:pt idx="2">
                  <c:v>Appartement</c:v>
                </c:pt>
                <c:pt idx="3">
                  <c:v>Hoogbouw woonflat</c:v>
                </c:pt>
                <c:pt idx="4">
                  <c:v>Winkel</c:v>
                </c:pt>
                <c:pt idx="5">
                  <c:v>Kantoor klein</c:v>
                </c:pt>
                <c:pt idx="6">
                  <c:v>Kantoor groot</c:v>
                </c:pt>
                <c:pt idx="7">
                  <c:v>Distributiecentrum</c:v>
                </c:pt>
                <c:pt idx="8">
                  <c:v>Bedrijfshal</c:v>
                </c:pt>
                <c:pt idx="9">
                  <c:v>Zorg</c:v>
                </c:pt>
                <c:pt idx="10">
                  <c:v>Onderwijs</c:v>
                </c:pt>
              </c:strCache>
            </c:strRef>
          </c:cat>
          <c:val>
            <c:numRef>
              <c:f>ton!$W$3:$W$13</c:f>
              <c:numCache>
                <c:formatCode>0.00E+00</c:formatCode>
                <c:ptCount val="11"/>
                <c:pt idx="0">
                  <c:v>16458221.833150025</c:v>
                </c:pt>
                <c:pt idx="1">
                  <c:v>23537976.065742321</c:v>
                </c:pt>
                <c:pt idx="2">
                  <c:v>16032356.329907812</c:v>
                </c:pt>
                <c:pt idx="3">
                  <c:v>7719670.2512167208</c:v>
                </c:pt>
                <c:pt idx="4">
                  <c:v>1187307.7869704412</c:v>
                </c:pt>
                <c:pt idx="5">
                  <c:v>4072210.0802359134</c:v>
                </c:pt>
                <c:pt idx="6">
                  <c:v>2883867.3157936702</c:v>
                </c:pt>
                <c:pt idx="7">
                  <c:v>13384635.131021855</c:v>
                </c:pt>
                <c:pt idx="8">
                  <c:v>12661829.178851189</c:v>
                </c:pt>
                <c:pt idx="9">
                  <c:v>816466.91772935411</c:v>
                </c:pt>
                <c:pt idx="10">
                  <c:v>2686161.5087368526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4E5-4B32-80BA-BFF934C66742}"/>
            </c:ext>
          </c:extLst>
        </c:ser>
        <c:ser>
          <c:idx val="5"/>
          <c:order val="5"/>
          <c:tx>
            <c:strRef>
              <c:f>ton!$X$1</c:f>
              <c:strCache>
                <c:ptCount val="1"/>
                <c:pt idx="0">
                  <c:v>Overig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ton!$R$3:$R$13</c:f>
              <c:strCache>
                <c:ptCount val="11"/>
                <c:pt idx="0">
                  <c:v>Vrijstaand</c:v>
                </c:pt>
                <c:pt idx="1">
                  <c:v>Serieel</c:v>
                </c:pt>
                <c:pt idx="2">
                  <c:v>Appartement</c:v>
                </c:pt>
                <c:pt idx="3">
                  <c:v>Hoogbouw woonflat</c:v>
                </c:pt>
                <c:pt idx="4">
                  <c:v>Winkel</c:v>
                </c:pt>
                <c:pt idx="5">
                  <c:v>Kantoor klein</c:v>
                </c:pt>
                <c:pt idx="6">
                  <c:v>Kantoor groot</c:v>
                </c:pt>
                <c:pt idx="7">
                  <c:v>Distributiecentrum</c:v>
                </c:pt>
                <c:pt idx="8">
                  <c:v>Bedrijfshal</c:v>
                </c:pt>
                <c:pt idx="9">
                  <c:v>Zorg</c:v>
                </c:pt>
                <c:pt idx="10">
                  <c:v>Onderwijs</c:v>
                </c:pt>
              </c:strCache>
            </c:strRef>
          </c:cat>
          <c:val>
            <c:numRef>
              <c:f>ton!$X$3:$X$13</c:f>
              <c:numCache>
                <c:formatCode>0.00E+00</c:formatCode>
                <c:ptCount val="11"/>
                <c:pt idx="0">
                  <c:v>10554271.871765856</c:v>
                </c:pt>
                <c:pt idx="1">
                  <c:v>9788933.7574617788</c:v>
                </c:pt>
                <c:pt idx="2">
                  <c:v>6978979.6080611385</c:v>
                </c:pt>
                <c:pt idx="3">
                  <c:v>2650497.0348076769</c:v>
                </c:pt>
                <c:pt idx="4">
                  <c:v>967337.52815781417</c:v>
                </c:pt>
                <c:pt idx="5">
                  <c:v>1421840.2662877697</c:v>
                </c:pt>
                <c:pt idx="6">
                  <c:v>985991.9261216718</c:v>
                </c:pt>
                <c:pt idx="7">
                  <c:v>4277311.2975100419</c:v>
                </c:pt>
                <c:pt idx="8">
                  <c:v>4269711.912387263</c:v>
                </c:pt>
                <c:pt idx="9">
                  <c:v>374641.55705713213</c:v>
                </c:pt>
                <c:pt idx="10">
                  <c:v>744350.71187985758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E5-4B32-80BA-BFF934C66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3610256"/>
        <c:axId val="1196506544"/>
      </c:barChart>
      <c:catAx>
        <c:axId val="152361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96506544"/>
        <c:crosses val="autoZero"/>
        <c:auto val="1"/>
        <c:lblAlgn val="ctr"/>
        <c:lblOffset val="100"/>
        <c:noMultiLvlLbl val="0"/>
      </c:catAx>
      <c:valAx>
        <c:axId val="1196506544"/>
        <c:scaling>
          <c:orientation val="minMax"/>
          <c:max val="9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</a:rPr>
                  <a:t>ton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23610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047301225795817E-2"/>
          <c:y val="0.89866618956995514"/>
          <c:w val="0.89999992545471685"/>
          <c:h val="9.36386412043705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808278640737471"/>
          <c:y val="9.436182761756233E-2"/>
          <c:w val="0.53777954795150495"/>
          <c:h val="0.524095772996704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ton!$AB$1</c:f>
              <c:strCache>
                <c:ptCount val="1"/>
                <c:pt idx="0">
                  <c:v>Beton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ton!$AA$3:$AA$4</c:f>
              <c:strCache>
                <c:ptCount val="2"/>
                <c:pt idx="0">
                  <c:v>Woningen</c:v>
                </c:pt>
                <c:pt idx="1">
                  <c:v>Utiliteitsgebouwen</c:v>
                </c:pt>
              </c:strCache>
            </c:strRef>
          </c:cat>
          <c:val>
            <c:numRef>
              <c:f>ton!$AB$3:$AB$4</c:f>
              <c:numCache>
                <c:formatCode>0.00E+00</c:formatCode>
                <c:ptCount val="2"/>
                <c:pt idx="0">
                  <c:v>1462802708.0627623</c:v>
                </c:pt>
                <c:pt idx="1">
                  <c:v>429875275.62816375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B7-4B12-BE5B-0E6A9ACF4125}"/>
            </c:ext>
          </c:extLst>
        </c:ser>
        <c:ser>
          <c:idx val="2"/>
          <c:order val="1"/>
          <c:tx>
            <c:strRef>
              <c:f>ton!$AD$1</c:f>
              <c:strCache>
                <c:ptCount val="1"/>
                <c:pt idx="0">
                  <c:v>Overige constructiemineralen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ton!$AA$3:$AA$4</c:f>
              <c:strCache>
                <c:ptCount val="2"/>
                <c:pt idx="0">
                  <c:v>Woningen</c:v>
                </c:pt>
                <c:pt idx="1">
                  <c:v>Utiliteitsgebouwen</c:v>
                </c:pt>
              </c:strCache>
            </c:strRef>
          </c:cat>
          <c:val>
            <c:numRef>
              <c:f>ton!$AD$3:$AD$4</c:f>
              <c:numCache>
                <c:formatCode>0.00E+00</c:formatCode>
                <c:ptCount val="2"/>
                <c:pt idx="0">
                  <c:v>433253851.11462069</c:v>
                </c:pt>
                <c:pt idx="1">
                  <c:v>58384885.020915464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FB7-4B12-BE5B-0E6A9ACF4125}"/>
            </c:ext>
          </c:extLst>
        </c:ser>
        <c:ser>
          <c:idx val="1"/>
          <c:order val="2"/>
          <c:tx>
            <c:strRef>
              <c:f>ton!$AC$1</c:f>
              <c:strCache>
                <c:ptCount val="1"/>
                <c:pt idx="0">
                  <c:v>Baksteen</c:v>
                </c:pt>
              </c:strCache>
            </c:strRef>
          </c:tx>
          <c:spPr>
            <a:solidFill>
              <a:srgbClr val="D79577"/>
            </a:solidFill>
            <a:ln>
              <a:noFill/>
            </a:ln>
            <a:effectLst/>
          </c:spPr>
          <c:invertIfNegative val="0"/>
          <c:cat>
            <c:strRef>
              <c:f>ton!$AA$3:$AA$4</c:f>
              <c:strCache>
                <c:ptCount val="2"/>
                <c:pt idx="0">
                  <c:v>Woningen</c:v>
                </c:pt>
                <c:pt idx="1">
                  <c:v>Utiliteitsgebouwen</c:v>
                </c:pt>
              </c:strCache>
            </c:strRef>
          </c:cat>
          <c:val>
            <c:numRef>
              <c:f>ton!$AC$3:$AC$4</c:f>
              <c:numCache>
                <c:formatCode>0.00E+00</c:formatCode>
                <c:ptCount val="2"/>
                <c:pt idx="0">
                  <c:v>135416821.17693198</c:v>
                </c:pt>
                <c:pt idx="1">
                  <c:v>10708957.285711443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FB7-4B12-BE5B-0E6A9ACF4125}"/>
            </c:ext>
          </c:extLst>
        </c:ser>
        <c:ser>
          <c:idx val="3"/>
          <c:order val="3"/>
          <c:tx>
            <c:strRef>
              <c:f>ton!$AE$1</c:f>
              <c:strCache>
                <c:ptCount val="1"/>
                <c:pt idx="0">
                  <c:v>Hout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ton!$AA$3:$AA$4</c:f>
              <c:strCache>
                <c:ptCount val="2"/>
                <c:pt idx="0">
                  <c:v>Woningen</c:v>
                </c:pt>
                <c:pt idx="1">
                  <c:v>Utiliteitsgebouwen</c:v>
                </c:pt>
              </c:strCache>
            </c:strRef>
          </c:cat>
          <c:val>
            <c:numRef>
              <c:f>ton!$AE$3:$AE$4</c:f>
              <c:numCache>
                <c:formatCode>0.00E+00</c:formatCode>
                <c:ptCount val="2"/>
                <c:pt idx="0">
                  <c:v>41204919.689403221</c:v>
                </c:pt>
                <c:pt idx="1">
                  <c:v>4352262.5943950936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FB7-4B12-BE5B-0E6A9ACF4125}"/>
            </c:ext>
          </c:extLst>
        </c:ser>
        <c:ser>
          <c:idx val="4"/>
          <c:order val="4"/>
          <c:tx>
            <c:strRef>
              <c:f>ton!$AF$1</c:f>
              <c:strCache>
                <c:ptCount val="1"/>
                <c:pt idx="0">
                  <c:v>Metalen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ton!$AA$3:$AA$4</c:f>
              <c:strCache>
                <c:ptCount val="2"/>
                <c:pt idx="0">
                  <c:v>Woningen</c:v>
                </c:pt>
                <c:pt idx="1">
                  <c:v>Utiliteitsgebouwen</c:v>
                </c:pt>
              </c:strCache>
            </c:strRef>
          </c:cat>
          <c:val>
            <c:numRef>
              <c:f>ton!$AF$3:$AF$4</c:f>
              <c:numCache>
                <c:formatCode>0.00E+00</c:formatCode>
                <c:ptCount val="2"/>
                <c:pt idx="0">
                  <c:v>63748224.480016872</c:v>
                </c:pt>
                <c:pt idx="1">
                  <c:v>37692477.919339269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FB7-4B12-BE5B-0E6A9ACF4125}"/>
            </c:ext>
          </c:extLst>
        </c:ser>
        <c:ser>
          <c:idx val="5"/>
          <c:order val="5"/>
          <c:tx>
            <c:strRef>
              <c:f>ton!$AG$1</c:f>
              <c:strCache>
                <c:ptCount val="1"/>
                <c:pt idx="0">
                  <c:v>Overig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ton!$AA$3:$AA$4</c:f>
              <c:strCache>
                <c:ptCount val="2"/>
                <c:pt idx="0">
                  <c:v>Woningen</c:v>
                </c:pt>
                <c:pt idx="1">
                  <c:v>Utiliteitsgebouwen</c:v>
                </c:pt>
              </c:strCache>
            </c:strRef>
          </c:cat>
          <c:val>
            <c:numRef>
              <c:f>ton!$AG$3:$AG$4</c:f>
              <c:numCache>
                <c:formatCode>0.00E+00</c:formatCode>
                <c:ptCount val="2"/>
                <c:pt idx="0">
                  <c:v>29972682.272096451</c:v>
                </c:pt>
                <c:pt idx="1">
                  <c:v>13041185.19940155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FB7-4B12-BE5B-0E6A9ACF4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3610256"/>
        <c:axId val="1196506544"/>
      </c:barChart>
      <c:catAx>
        <c:axId val="152361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96506544"/>
        <c:crosses val="autoZero"/>
        <c:auto val="1"/>
        <c:lblAlgn val="ctr"/>
        <c:lblOffset val="100"/>
        <c:noMultiLvlLbl val="0"/>
      </c:catAx>
      <c:valAx>
        <c:axId val="1196506544"/>
        <c:scaling>
          <c:orientation val="minMax"/>
          <c:max val="25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</a:rPr>
                  <a:t>ton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23610256"/>
        <c:crosses val="autoZero"/>
        <c:crossBetween val="between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ton!$A$3:$A$46</c:f>
              <c:strCache>
                <c:ptCount val="41"/>
                <c:pt idx="0">
                  <c:v>Vrijstaand</c:v>
                </c:pt>
                <c:pt idx="4">
                  <c:v>Serieel</c:v>
                </c:pt>
                <c:pt idx="8">
                  <c:v>Appartement</c:v>
                </c:pt>
                <c:pt idx="12">
                  <c:v>Woonflat</c:v>
                </c:pt>
                <c:pt idx="16">
                  <c:v>Winkel</c:v>
                </c:pt>
                <c:pt idx="20">
                  <c:v>Kantoor klein</c:v>
                </c:pt>
                <c:pt idx="24">
                  <c:v>Kantoor groot</c:v>
                </c:pt>
                <c:pt idx="28">
                  <c:v>Distributiecentrum</c:v>
                </c:pt>
                <c:pt idx="32">
                  <c:v>Bedrijfshal</c:v>
                </c:pt>
                <c:pt idx="36">
                  <c:v>Zorg</c:v>
                </c:pt>
                <c:pt idx="40">
                  <c:v>Onderwijs</c:v>
                </c:pt>
              </c:strCache>
            </c:strRef>
          </c:cat>
          <c:val>
            <c:numRef>
              <c:f>ton!$P$3:$P$46</c:f>
              <c:numCache>
                <c:formatCode>0.00E+00</c:formatCode>
                <c:ptCount val="44"/>
                <c:pt idx="0">
                  <c:v>211609941.15027419</c:v>
                </c:pt>
                <c:pt idx="1">
                  <c:v>144866823.789143</c:v>
                </c:pt>
                <c:pt idx="2">
                  <c:v>281333370.15156955</c:v>
                </c:pt>
                <c:pt idx="3">
                  <c:v>141509803.19864631</c:v>
                </c:pt>
                <c:pt idx="4">
                  <c:v>108756991.63753979</c:v>
                </c:pt>
                <c:pt idx="5">
                  <c:v>145630469.82969511</c:v>
                </c:pt>
                <c:pt idx="6">
                  <c:v>404238118.28402364</c:v>
                </c:pt>
                <c:pt idx="7">
                  <c:v>132423462.890773</c:v>
                </c:pt>
                <c:pt idx="8">
                  <c:v>130407816.1531665</c:v>
                </c:pt>
                <c:pt idx="9">
                  <c:v>99254508.174814999</c:v>
                </c:pt>
                <c:pt idx="10">
                  <c:v>136308827.4592199</c:v>
                </c:pt>
                <c:pt idx="11">
                  <c:v>79080012.364726514</c:v>
                </c:pt>
                <c:pt idx="12">
                  <c:v>5242170.1327338321</c:v>
                </c:pt>
                <c:pt idx="13">
                  <c:v>18837820.242040519</c:v>
                </c:pt>
                <c:pt idx="14">
                  <c:v>61847176.674500041</c:v>
                </c:pt>
                <c:pt idx="15">
                  <c:v>65051894.662965402</c:v>
                </c:pt>
                <c:pt idx="16">
                  <c:v>2599703.165119478</c:v>
                </c:pt>
                <c:pt idx="17">
                  <c:v>4669047.998431026</c:v>
                </c:pt>
                <c:pt idx="18">
                  <c:v>21389496.451225799</c:v>
                </c:pt>
                <c:pt idx="19">
                  <c:v>12813216.06804309</c:v>
                </c:pt>
                <c:pt idx="20">
                  <c:v>10798599.80844829</c:v>
                </c:pt>
                <c:pt idx="21">
                  <c:v>8622057.3012098372</c:v>
                </c:pt>
                <c:pt idx="22">
                  <c:v>32826571.983597569</c:v>
                </c:pt>
                <c:pt idx="23">
                  <c:v>19202687.609908149</c:v>
                </c:pt>
                <c:pt idx="24">
                  <c:v>3064160.4496384081</c:v>
                </c:pt>
                <c:pt idx="25">
                  <c:v>4907741.7776895175</c:v>
                </c:pt>
                <c:pt idx="26">
                  <c:v>26459784.483640481</c:v>
                </c:pt>
                <c:pt idx="27">
                  <c:v>21719062.059762292</c:v>
                </c:pt>
                <c:pt idx="28">
                  <c:v>6455016.396269667</c:v>
                </c:pt>
                <c:pt idx="29">
                  <c:v>18235950.200000051</c:v>
                </c:pt>
                <c:pt idx="30">
                  <c:v>65402244.61204128</c:v>
                </c:pt>
                <c:pt idx="31">
                  <c:v>70585219.594045222</c:v>
                </c:pt>
                <c:pt idx="32">
                  <c:v>6100373.3611454209</c:v>
                </c:pt>
                <c:pt idx="33">
                  <c:v>20588052.011349399</c:v>
                </c:pt>
                <c:pt idx="34">
                  <c:v>78169379.143554732</c:v>
                </c:pt>
                <c:pt idx="35">
                  <c:v>48436224.202612668</c:v>
                </c:pt>
                <c:pt idx="36">
                  <c:v>2006901.5004026489</c:v>
                </c:pt>
                <c:pt idx="37">
                  <c:v>3295419.1263251901</c:v>
                </c:pt>
                <c:pt idx="38">
                  <c:v>12658385.19930274</c:v>
                </c:pt>
                <c:pt idx="39">
                  <c:v>6350428.6359282322</c:v>
                </c:pt>
                <c:pt idx="40">
                  <c:v>3484630.598162692</c:v>
                </c:pt>
                <c:pt idx="41">
                  <c:v>9943188.4434711523</c:v>
                </c:pt>
                <c:pt idx="42">
                  <c:v>20448061.094628423</c:v>
                </c:pt>
                <c:pt idx="43">
                  <c:v>12823440.37197317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6-49B5-98BE-65209BBAB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129552"/>
        <c:axId val="378777888"/>
      </c:barChart>
      <c:catAx>
        <c:axId val="2612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8777888"/>
        <c:crosses val="autoZero"/>
        <c:auto val="1"/>
        <c:lblAlgn val="ctr"/>
        <c:lblOffset val="100"/>
        <c:noMultiLvlLbl val="0"/>
      </c:catAx>
      <c:valAx>
        <c:axId val="37877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612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'vergelijking voorraadgroepen'!$B$1</c:f>
              <c:strCache>
                <c:ptCount val="1"/>
                <c:pt idx="0">
                  <c:v>Ijzer/ staal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'vergelijking voorraadgroepen'!$A$2:$A$5</c:f>
              <c:strCache>
                <c:ptCount val="4"/>
                <c:pt idx="0">
                  <c:v>Gebouwen</c:v>
                </c:pt>
                <c:pt idx="1">
                  <c:v>Elektriciteitssysteem</c:v>
                </c:pt>
                <c:pt idx="2">
                  <c:v>Elektronica</c:v>
                </c:pt>
                <c:pt idx="3">
                  <c:v>Voertuigen</c:v>
                </c:pt>
              </c:strCache>
            </c:strRef>
          </c:cat>
          <c:val>
            <c:numRef>
              <c:f>'vergelijking voorraadgroepen'!$B$2:$B$5</c:f>
              <c:numCache>
                <c:formatCode>0.00E+00</c:formatCode>
                <c:ptCount val="4"/>
                <c:pt idx="0">
                  <c:v>96879612.257348612</c:v>
                </c:pt>
                <c:pt idx="1">
                  <c:v>1858189.5270000002</c:v>
                </c:pt>
                <c:pt idx="2">
                  <c:v>572929</c:v>
                </c:pt>
                <c:pt idx="3">
                  <c:v>28500000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2D-46E5-B732-C4CACE618FC9}"/>
            </c:ext>
          </c:extLst>
        </c:ser>
        <c:ser>
          <c:idx val="1"/>
          <c:order val="1"/>
          <c:tx>
            <c:strRef>
              <c:f>'vergelijking voorraadgroepen'!$D$1</c:f>
              <c:strCache>
                <c:ptCount val="1"/>
                <c:pt idx="0">
                  <c:v>Aluminium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'vergelijking voorraadgroepen'!$A$2:$A$5</c:f>
              <c:strCache>
                <c:ptCount val="4"/>
                <c:pt idx="0">
                  <c:v>Gebouwen</c:v>
                </c:pt>
                <c:pt idx="1">
                  <c:v>Elektriciteitssysteem</c:v>
                </c:pt>
                <c:pt idx="2">
                  <c:v>Elektronica</c:v>
                </c:pt>
                <c:pt idx="3">
                  <c:v>Voertuigen</c:v>
                </c:pt>
              </c:strCache>
            </c:strRef>
          </c:cat>
          <c:val>
            <c:numRef>
              <c:f>'vergelijking voorraadgroepen'!$D$2:$D$5</c:f>
              <c:numCache>
                <c:formatCode>0.00E+00</c:formatCode>
                <c:ptCount val="4"/>
                <c:pt idx="0">
                  <c:v>2072251.4949302552</c:v>
                </c:pt>
                <c:pt idx="1">
                  <c:v>328846.62200000003</c:v>
                </c:pt>
                <c:pt idx="2">
                  <c:v>70542</c:v>
                </c:pt>
                <c:pt idx="3">
                  <c:v>1261200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22D-46E5-B732-C4CACE618FC9}"/>
            </c:ext>
          </c:extLst>
        </c:ser>
        <c:ser>
          <c:idx val="2"/>
          <c:order val="2"/>
          <c:tx>
            <c:strRef>
              <c:f>'vergelijking voorraadgroepen'!$C$1</c:f>
              <c:strCache>
                <c:ptCount val="1"/>
                <c:pt idx="0">
                  <c:v>Koper</c:v>
                </c:pt>
              </c:strCache>
            </c:strRef>
          </c:tx>
          <c:spPr>
            <a:solidFill>
              <a:srgbClr val="A1293D"/>
            </a:solidFill>
            <a:ln>
              <a:noFill/>
            </a:ln>
            <a:effectLst/>
          </c:spPr>
          <c:invertIfNegative val="0"/>
          <c:cat>
            <c:strRef>
              <c:f>'vergelijking voorraadgroepen'!$A$2:$A$5</c:f>
              <c:strCache>
                <c:ptCount val="4"/>
                <c:pt idx="0">
                  <c:v>Gebouwen</c:v>
                </c:pt>
                <c:pt idx="1">
                  <c:v>Elektriciteitssysteem</c:v>
                </c:pt>
                <c:pt idx="2">
                  <c:v>Elektronica</c:v>
                </c:pt>
                <c:pt idx="3">
                  <c:v>Voertuigen</c:v>
                </c:pt>
              </c:strCache>
            </c:strRef>
          </c:cat>
          <c:val>
            <c:numRef>
              <c:f>'vergelijking voorraadgroepen'!$C$2:$C$5</c:f>
              <c:numCache>
                <c:formatCode>0.00E+00</c:formatCode>
                <c:ptCount val="4"/>
                <c:pt idx="0">
                  <c:v>648901.31209114112</c:v>
                </c:pt>
                <c:pt idx="1">
                  <c:v>301654.45079999993</c:v>
                </c:pt>
                <c:pt idx="2">
                  <c:v>49830</c:v>
                </c:pt>
                <c:pt idx="3">
                  <c:v>705330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2D-46E5-B732-C4CACE618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7429952"/>
        <c:axId val="1196504048"/>
      </c:barChart>
      <c:catAx>
        <c:axId val="140742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96504048"/>
        <c:crosses val="autoZero"/>
        <c:auto val="1"/>
        <c:lblAlgn val="ctr"/>
        <c:lblOffset val="100"/>
        <c:noMultiLvlLbl val="0"/>
      </c:catAx>
      <c:valAx>
        <c:axId val="11965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0742995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'vergelijking voorraadgroepen'!$D$1</c:f>
              <c:strCache>
                <c:ptCount val="1"/>
                <c:pt idx="0">
                  <c:v>Aluminium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'vergelijking voorraadgroepen'!$A$2:$A$5</c:f>
              <c:strCache>
                <c:ptCount val="4"/>
                <c:pt idx="0">
                  <c:v>Gebouwen</c:v>
                </c:pt>
                <c:pt idx="1">
                  <c:v>Elektriciteitssysteem</c:v>
                </c:pt>
                <c:pt idx="2">
                  <c:v>Elektronica</c:v>
                </c:pt>
                <c:pt idx="3">
                  <c:v>Voertuigen</c:v>
                </c:pt>
              </c:strCache>
            </c:strRef>
          </c:cat>
          <c:val>
            <c:numRef>
              <c:f>'vergelijking voorraadgroepen'!$D$2:$D$5</c:f>
              <c:numCache>
                <c:formatCode>0.00E+00</c:formatCode>
                <c:ptCount val="4"/>
                <c:pt idx="0">
                  <c:v>2072251.4949302552</c:v>
                </c:pt>
                <c:pt idx="1">
                  <c:v>328846.62200000003</c:v>
                </c:pt>
                <c:pt idx="2">
                  <c:v>70542</c:v>
                </c:pt>
                <c:pt idx="3">
                  <c:v>1261200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90-4B53-B08C-6332C5FBE787}"/>
            </c:ext>
          </c:extLst>
        </c:ser>
        <c:ser>
          <c:idx val="2"/>
          <c:order val="1"/>
          <c:tx>
            <c:strRef>
              <c:f>'vergelijking voorraadgroepen'!$C$1</c:f>
              <c:strCache>
                <c:ptCount val="1"/>
                <c:pt idx="0">
                  <c:v>Koper</c:v>
                </c:pt>
              </c:strCache>
            </c:strRef>
          </c:tx>
          <c:spPr>
            <a:solidFill>
              <a:srgbClr val="AA2834"/>
            </a:solidFill>
            <a:ln>
              <a:noFill/>
            </a:ln>
            <a:effectLst/>
          </c:spPr>
          <c:invertIfNegative val="0"/>
          <c:cat>
            <c:strRef>
              <c:f>'vergelijking voorraadgroepen'!$A$2:$A$5</c:f>
              <c:strCache>
                <c:ptCount val="4"/>
                <c:pt idx="0">
                  <c:v>Gebouwen</c:v>
                </c:pt>
                <c:pt idx="1">
                  <c:v>Elektriciteitssysteem</c:v>
                </c:pt>
                <c:pt idx="2">
                  <c:v>Elektronica</c:v>
                </c:pt>
                <c:pt idx="3">
                  <c:v>Voertuigen</c:v>
                </c:pt>
              </c:strCache>
            </c:strRef>
          </c:cat>
          <c:val>
            <c:numRef>
              <c:f>'vergelijking voorraadgroepen'!$C$2:$C$5</c:f>
              <c:numCache>
                <c:formatCode>0.00E+00</c:formatCode>
                <c:ptCount val="4"/>
                <c:pt idx="0">
                  <c:v>648901.31209114112</c:v>
                </c:pt>
                <c:pt idx="1">
                  <c:v>301654.45079999993</c:v>
                </c:pt>
                <c:pt idx="2">
                  <c:v>49830</c:v>
                </c:pt>
                <c:pt idx="3">
                  <c:v>705330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90-4B53-B08C-6332C5FBE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7429952"/>
        <c:axId val="1196504048"/>
      </c:barChart>
      <c:catAx>
        <c:axId val="140742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96504048"/>
        <c:crosses val="autoZero"/>
        <c:auto val="1"/>
        <c:lblAlgn val="ctr"/>
        <c:lblOffset val="100"/>
        <c:noMultiLvlLbl val="0"/>
      </c:catAx>
      <c:valAx>
        <c:axId val="11965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0742995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BA5-4955-96F3-4149E20F27D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BA5-4955-96F3-4149E20F27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BA5-4955-96F3-4149E20F27D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BA5-4955-96F3-4149E20F27D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BA5-4955-96F3-4149E20F27D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BA5-4955-96F3-4149E20F27D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BA5-4955-96F3-4149E20F27D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BA5-4955-96F3-4149E20F27D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BA5-4955-96F3-4149E20F27D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BA5-4955-96F3-4149E20F27D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BA5-4955-96F3-4149E20F27D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1BA5-4955-96F3-4149E20F27D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BA5-4955-96F3-4149E20F27D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BA5-4955-96F3-4149E20F27D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BA5-4955-96F3-4149E20F27D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1BA5-4955-96F3-4149E20F27D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BA5-4955-96F3-4149E20F27DB}"/>
              </c:ext>
            </c:extLst>
          </c:dPt>
          <c:dPt>
            <c:idx val="17"/>
            <c:invertIfNegative val="0"/>
            <c:bubble3D val="0"/>
            <c:spPr>
              <a:solidFill>
                <a:srgbClr val="A2284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BA5-4955-96F3-4149E20F27DB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BA5-4955-96F3-4149E20F27DB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1BA5-4955-96F3-4149E20F27DB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1BA5-4955-96F3-4149E20F27DB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BA5-4955-96F3-4149E20F27DB}"/>
              </c:ext>
            </c:extLst>
          </c:dPt>
          <c:cat>
            <c:multiLvlStrRef>
              <c:f>'3D vs GO benadering'!$A$3:$B$24</c:f>
              <c:multiLvlStrCache>
                <c:ptCount val="22"/>
                <c:lvl>
                  <c:pt idx="0">
                    <c:v>Vrijstaand</c:v>
                  </c:pt>
                  <c:pt idx="1">
                    <c:v>Vrijstaand</c:v>
                  </c:pt>
                  <c:pt idx="2">
                    <c:v>Serieel</c:v>
                  </c:pt>
                  <c:pt idx="3">
                    <c:v>Serieel</c:v>
                  </c:pt>
                  <c:pt idx="4">
                    <c:v>Appartement</c:v>
                  </c:pt>
                  <c:pt idx="5">
                    <c:v>Appartement</c:v>
                  </c:pt>
                  <c:pt idx="6">
                    <c:v>Hoogbouw woonflat</c:v>
                  </c:pt>
                  <c:pt idx="7">
                    <c:v>Hoogbouw woonflat</c:v>
                  </c:pt>
                  <c:pt idx="8">
                    <c:v>Winkel</c:v>
                  </c:pt>
                  <c:pt idx="9">
                    <c:v>Winkel</c:v>
                  </c:pt>
                  <c:pt idx="10">
                    <c:v>Kantoor klein</c:v>
                  </c:pt>
                  <c:pt idx="11">
                    <c:v>Kantoor klein</c:v>
                  </c:pt>
                  <c:pt idx="12">
                    <c:v>Kantoor groot</c:v>
                  </c:pt>
                  <c:pt idx="13">
                    <c:v>Kantoor groot</c:v>
                  </c:pt>
                  <c:pt idx="14">
                    <c:v>Distributiecentrum</c:v>
                  </c:pt>
                  <c:pt idx="15">
                    <c:v>Distributiecentrum</c:v>
                  </c:pt>
                  <c:pt idx="16">
                    <c:v>Bedrijfshal</c:v>
                  </c:pt>
                  <c:pt idx="17">
                    <c:v>Bedrijfshal</c:v>
                  </c:pt>
                  <c:pt idx="18">
                    <c:v>Zorg</c:v>
                  </c:pt>
                  <c:pt idx="19">
                    <c:v>Zorg</c:v>
                  </c:pt>
                  <c:pt idx="20">
                    <c:v>Onderwijs</c:v>
                  </c:pt>
                  <c:pt idx="21">
                    <c:v>Onderwijs</c:v>
                  </c:pt>
                </c:lvl>
                <c:lvl>
                  <c:pt idx="0">
                    <c:v>3D</c:v>
                  </c:pt>
                  <c:pt idx="1">
                    <c:v>GO</c:v>
                  </c:pt>
                  <c:pt idx="2">
                    <c:v>3D</c:v>
                  </c:pt>
                  <c:pt idx="3">
                    <c:v>GO</c:v>
                  </c:pt>
                  <c:pt idx="4">
                    <c:v>3D</c:v>
                  </c:pt>
                  <c:pt idx="5">
                    <c:v>GO</c:v>
                  </c:pt>
                  <c:pt idx="6">
                    <c:v>3D</c:v>
                  </c:pt>
                  <c:pt idx="7">
                    <c:v>GO</c:v>
                  </c:pt>
                  <c:pt idx="8">
                    <c:v>3D</c:v>
                  </c:pt>
                  <c:pt idx="9">
                    <c:v>GO</c:v>
                  </c:pt>
                  <c:pt idx="10">
                    <c:v>3D</c:v>
                  </c:pt>
                  <c:pt idx="11">
                    <c:v>GO</c:v>
                  </c:pt>
                  <c:pt idx="12">
                    <c:v>3D</c:v>
                  </c:pt>
                  <c:pt idx="13">
                    <c:v>GO</c:v>
                  </c:pt>
                  <c:pt idx="14">
                    <c:v>3D</c:v>
                  </c:pt>
                  <c:pt idx="15">
                    <c:v>GO</c:v>
                  </c:pt>
                  <c:pt idx="16">
                    <c:v>3D</c:v>
                  </c:pt>
                  <c:pt idx="17">
                    <c:v>GO</c:v>
                  </c:pt>
                  <c:pt idx="18">
                    <c:v>3D</c:v>
                  </c:pt>
                  <c:pt idx="19">
                    <c:v>GO</c:v>
                  </c:pt>
                  <c:pt idx="20">
                    <c:v>3D</c:v>
                  </c:pt>
                  <c:pt idx="21">
                    <c:v>GO</c:v>
                  </c:pt>
                </c:lvl>
              </c:multiLvlStrCache>
            </c:multiLvlStrRef>
          </c:cat>
          <c:val>
            <c:numRef>
              <c:f>'3D vs GO benadering'!$I$3:$I$24</c:f>
              <c:numCache>
                <c:formatCode>0.00E+00</c:formatCode>
                <c:ptCount val="22"/>
                <c:pt idx="0">
                  <c:v>701413036.18228996</c:v>
                </c:pt>
                <c:pt idx="1">
                  <c:v>779319938.28963268</c:v>
                </c:pt>
                <c:pt idx="2">
                  <c:v>738314240.32447052</c:v>
                </c:pt>
                <c:pt idx="3">
                  <c:v>791049042.64203095</c:v>
                </c:pt>
                <c:pt idx="4">
                  <c:v>553581578.84822989</c:v>
                </c:pt>
                <c:pt idx="5">
                  <c:v>445051164.15192789</c:v>
                </c:pt>
                <c:pt idx="6">
                  <c:v>218811701.95470232</c:v>
                </c:pt>
                <c:pt idx="7">
                  <c:v>150979061.7122398</c:v>
                </c:pt>
                <c:pt idx="8">
                  <c:v>176193940.49485064</c:v>
                </c:pt>
                <c:pt idx="9">
                  <c:v>41471463.682819389</c:v>
                </c:pt>
                <c:pt idx="10">
                  <c:v>264634776.60540015</c:v>
                </c:pt>
                <c:pt idx="11">
                  <c:v>71449916.703163862</c:v>
                </c:pt>
                <c:pt idx="12">
                  <c:v>84888073.778000206</c:v>
                </c:pt>
                <c:pt idx="13">
                  <c:v>56150748.770730734</c:v>
                </c:pt>
                <c:pt idx="14">
                  <c:v>375161895.46014094</c:v>
                </c:pt>
                <c:pt idx="15">
                  <c:v>160678430.80235615</c:v>
                </c:pt>
                <c:pt idx="16">
                  <c:v>1152707851.9907944</c:v>
                </c:pt>
                <c:pt idx="17">
                  <c:v>153294028.71866217</c:v>
                </c:pt>
                <c:pt idx="18">
                  <c:v>40751695.013578631</c:v>
                </c:pt>
                <c:pt idx="19">
                  <c:v>24311134.461958814</c:v>
                </c:pt>
                <c:pt idx="20">
                  <c:v>87221649.96503827</c:v>
                </c:pt>
                <c:pt idx="21">
                  <c:v>46699320.508235432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5-4955-96F3-4149E20F2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5955104"/>
        <c:axId val="107019840"/>
      </c:barChart>
      <c:catAx>
        <c:axId val="77595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07019840"/>
        <c:crosses val="autoZero"/>
        <c:auto val="1"/>
        <c:lblAlgn val="ctr"/>
        <c:lblOffset val="100"/>
        <c:noMultiLvlLbl val="0"/>
      </c:catAx>
      <c:valAx>
        <c:axId val="107019840"/>
        <c:scaling>
          <c:orientation val="minMax"/>
          <c:max val="12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>
                    <a:solidFill>
                      <a:sysClr val="windowText" lastClr="000000"/>
                    </a:solidFill>
                  </a:rPr>
                  <a:t>ton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7595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52608</xdr:colOff>
      <xdr:row>16</xdr:row>
      <xdr:rowOff>100427</xdr:rowOff>
    </xdr:from>
    <xdr:to>
      <xdr:col>28</xdr:col>
      <xdr:colOff>229137</xdr:colOff>
      <xdr:row>35</xdr:row>
      <xdr:rowOff>169007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BC9C4C-80F0-4761-81BA-05D6DA3A1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151423</xdr:colOff>
      <xdr:row>16</xdr:row>
      <xdr:rowOff>83040</xdr:rowOff>
    </xdr:from>
    <xdr:to>
      <xdr:col>32</xdr:col>
      <xdr:colOff>190500</xdr:colOff>
      <xdr:row>36</xdr:row>
      <xdr:rowOff>122115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F04EAB-6D36-4D2F-B16C-4E00C399E4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297962</xdr:colOff>
      <xdr:row>37</xdr:row>
      <xdr:rowOff>48847</xdr:rowOff>
    </xdr:from>
    <xdr:to>
      <xdr:col>30</xdr:col>
      <xdr:colOff>415681</xdr:colOff>
      <xdr:row>63</xdr:row>
      <xdr:rowOff>148687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14B8415-3879-44BA-9141-B2943C0534B8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9885" y="7282962"/>
          <a:ext cx="7156450" cy="4819015"/>
        </a:xfrm>
        <a:prstGeom prst="rect">
          <a:avLst/>
        </a:prstGeom>
        <a:noFill/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31</xdr:col>
      <xdr:colOff>605693</xdr:colOff>
      <xdr:row>92</xdr:row>
      <xdr:rowOff>138070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2B4670E2-FAF3-428D-A0CD-38D847C1ED53}"/>
            </a:ext>
          </a:extLst>
        </xdr:cNvPr>
        <xdr:cNvGrpSpPr/>
      </xdr:nvGrpSpPr>
      <xdr:grpSpPr>
        <a:xfrm>
          <a:off x="14494565" y="13196957"/>
          <a:ext cx="7894389" cy="5162852"/>
          <a:chOff x="0" y="0"/>
          <a:chExt cx="5768340" cy="3368464"/>
        </a:xfrm>
      </xdr:grpSpPr>
      <xdr:sp macro="" textlink="">
        <xdr:nvSpPr>
          <xdr:cNvPr id="6" name="Text Box 2">
            <a:extLst>
              <a:ext uri="{FF2B5EF4-FFF2-40B4-BE49-F238E27FC236}">
                <a16:creationId xmlns:a16="http://schemas.microsoft.com/office/drawing/2014/main" id="{E96EE15A-F337-46C9-8868-D9DBC1FDA7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39900" y="3052234"/>
            <a:ext cx="274955" cy="28448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nl-NL" sz="11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</a:t>
            </a:r>
            <a:endParaRPr lang="en-NL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  <xdr:sp macro="" textlink="">
        <xdr:nvSpPr>
          <xdr:cNvPr id="7" name="Text Box 2">
            <a:extLst>
              <a:ext uri="{FF2B5EF4-FFF2-40B4-BE49-F238E27FC236}">
                <a16:creationId xmlns:a16="http://schemas.microsoft.com/office/drawing/2014/main" id="{55585DC6-ECD4-417B-A3D2-65779C8662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32867" y="3052234"/>
            <a:ext cx="274955" cy="31623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nl-NL" sz="11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b</a:t>
            </a:r>
            <a:endParaRPr lang="en-NL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C39021BC-6E34-4FA3-B9D1-BDFF9F4916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5768340" cy="3085465"/>
          </a:xfrm>
          <a:prstGeom prst="rect">
            <a:avLst/>
          </a:prstGeom>
          <a:noFill/>
        </xdr:spPr>
      </xdr:pic>
    </xdr:grpSp>
    <xdr:clientData/>
  </xdr:twoCellAnchor>
  <xdr:twoCellAnchor>
    <xdr:from>
      <xdr:col>35</xdr:col>
      <xdr:colOff>125026</xdr:colOff>
      <xdr:row>17</xdr:row>
      <xdr:rowOff>65078</xdr:rowOff>
    </xdr:from>
    <xdr:to>
      <xdr:col>43</xdr:col>
      <xdr:colOff>250906</xdr:colOff>
      <xdr:row>34</xdr:row>
      <xdr:rowOff>165691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9047ED8-9E97-4DC4-A8A3-43D489C18D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</xdr:colOff>
      <xdr:row>9</xdr:row>
      <xdr:rowOff>36195</xdr:rowOff>
    </xdr:from>
    <xdr:to>
      <xdr:col>6</xdr:col>
      <xdr:colOff>201930</xdr:colOff>
      <xdr:row>24</xdr:row>
      <xdr:rowOff>36195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7818A4-5062-4EDB-BD7A-FFAF9142A4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9</xdr:row>
      <xdr:rowOff>64770</xdr:rowOff>
    </xdr:from>
    <xdr:to>
      <xdr:col>11</xdr:col>
      <xdr:colOff>335280</xdr:colOff>
      <xdr:row>24</xdr:row>
      <xdr:rowOff>64770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99B0C8-27D3-4533-B253-B2236FC4E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1535205</xdr:colOff>
      <xdr:row>17</xdr:row>
      <xdr:rowOff>64770</xdr:rowOff>
    </xdr:from>
    <xdr:to>
      <xdr:col>16</xdr:col>
      <xdr:colOff>576754</xdr:colOff>
      <xdr:row>35</xdr:row>
      <xdr:rowOff>93674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8DA125-DD71-435D-8C8F-58F72C8B1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5205" y="4423858"/>
          <a:ext cx="10762902" cy="3357051"/>
        </a:xfrm>
        <a:prstGeom prst="rect">
          <a:avLst/>
        </a:prstGeom>
      </xdr:spPr>
    </xdr:pic>
    <xdr:clientData/>
  </xdr:twoCellAnchor>
  <xdr:twoCellAnchor editAs="oneCell">
    <xdr:from>
      <xdr:col>0</xdr:col>
      <xdr:colOff>1740312</xdr:colOff>
      <xdr:row>38</xdr:row>
      <xdr:rowOff>38772</xdr:rowOff>
    </xdr:from>
    <xdr:to>
      <xdr:col>10</xdr:col>
      <xdr:colOff>309735</xdr:colOff>
      <xdr:row>60</xdr:row>
      <xdr:rowOff>33617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CF19A8-E39A-4170-9D49-604DE1003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40312" y="8280698"/>
          <a:ext cx="6396732" cy="40625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388420</xdr:colOff>
      <xdr:row>2</xdr:row>
      <xdr:rowOff>39585</xdr:rowOff>
    </xdr:from>
    <xdr:to>
      <xdr:col>19</xdr:col>
      <xdr:colOff>415636</xdr:colOff>
      <xdr:row>26</xdr:row>
      <xdr:rowOff>85107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43A1528-28E1-4E2F-AF2F-D5EC1DA073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35" zoomScale="87" workbookViewId="0">
      <selection activeCell="P22" sqref="P22"/>
    </sheetView>
  </sheetViews>
  <sheetFormatPr defaultRowHeight="15" x14ac:dyDescent="0.25"/>
  <cols>
    <col min="1" max="1" width="16.140625" customWidth="1"/>
    <col min="2" max="2" width="13.28515625" customWidth="1"/>
    <col min="3" max="7" width="11.7109375" bestFit="1" customWidth="1"/>
    <col min="8" max="8" width="11.5703125" bestFit="1" customWidth="1"/>
    <col min="9" max="11" width="11.7109375" bestFit="1" customWidth="1"/>
    <col min="12" max="12" width="10.7109375" bestFit="1" customWidth="1"/>
    <col min="13" max="13" width="11.7109375" bestFit="1" customWidth="1"/>
    <col min="14" max="14" width="10.7109375" bestFit="1" customWidth="1"/>
    <col min="15" max="15" width="9.7109375" bestFit="1" customWidth="1"/>
    <col min="16" max="16" width="11.5703125" bestFit="1" customWidth="1"/>
  </cols>
  <sheetData>
    <row r="1" spans="1:16" ht="54.4" customHeight="1" x14ac:dyDescent="0.25">
      <c r="A1" s="2"/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</row>
    <row r="2" spans="1:16" s="15" customFormat="1" ht="11.1" customHeight="1" thickBot="1" x14ac:dyDescent="0.3">
      <c r="A2" s="2"/>
      <c r="B2" s="2"/>
      <c r="C2" s="16" t="s">
        <v>29</v>
      </c>
      <c r="D2" s="16" t="s">
        <v>29</v>
      </c>
      <c r="E2" s="16" t="s">
        <v>29</v>
      </c>
      <c r="F2" s="16" t="s">
        <v>29</v>
      </c>
      <c r="G2" s="16" t="s">
        <v>29</v>
      </c>
      <c r="H2" s="16" t="s">
        <v>29</v>
      </c>
      <c r="I2" s="16" t="s">
        <v>29</v>
      </c>
      <c r="J2" s="16" t="s">
        <v>29</v>
      </c>
      <c r="K2" s="16" t="s">
        <v>29</v>
      </c>
      <c r="L2" s="16" t="s">
        <v>29</v>
      </c>
      <c r="M2" s="16" t="s">
        <v>29</v>
      </c>
      <c r="N2" s="16" t="s">
        <v>29</v>
      </c>
      <c r="O2" s="16" t="s">
        <v>29</v>
      </c>
      <c r="P2" s="16" t="s">
        <v>29</v>
      </c>
    </row>
    <row r="3" spans="1:16" x14ac:dyDescent="0.25">
      <c r="A3" s="4" t="s">
        <v>14</v>
      </c>
      <c r="B3" s="12" t="s">
        <v>25</v>
      </c>
      <c r="C3" s="5">
        <v>5967229145.2494173</v>
      </c>
      <c r="D3" s="5">
        <v>81727331.17936109</v>
      </c>
      <c r="E3" s="5">
        <v>13923847.200862961</v>
      </c>
      <c r="F3" s="5">
        <v>243974613.03458431</v>
      </c>
      <c r="G3" s="5">
        <v>12444816364.60751</v>
      </c>
      <c r="H3" s="5">
        <v>127848235526.74609</v>
      </c>
      <c r="I3" s="5">
        <v>28307723573.195271</v>
      </c>
      <c r="J3" s="5">
        <v>33423204827.820019</v>
      </c>
      <c r="K3" s="5">
        <v>8347140.2936476441</v>
      </c>
      <c r="L3" s="5">
        <v>1713185911.179898</v>
      </c>
      <c r="M3" s="5">
        <v>118529573.2933104</v>
      </c>
      <c r="N3" s="5">
        <v>1292364175.126483</v>
      </c>
      <c r="O3" s="5">
        <v>146679121.34770301</v>
      </c>
      <c r="P3" s="6">
        <v>211609941150.2742</v>
      </c>
    </row>
    <row r="4" spans="1:16" x14ac:dyDescent="0.25">
      <c r="A4" s="7"/>
      <c r="B4" s="13" t="s">
        <v>26</v>
      </c>
      <c r="C4" s="1">
        <v>0</v>
      </c>
      <c r="D4" s="1">
        <v>56716101.108639874</v>
      </c>
      <c r="E4" s="1">
        <v>15872857.88825608</v>
      </c>
      <c r="F4" s="1">
        <v>170752909.65949929</v>
      </c>
      <c r="G4" s="1">
        <v>4843521254.6023579</v>
      </c>
      <c r="H4" s="1">
        <v>92531634698.796173</v>
      </c>
      <c r="I4" s="1">
        <v>19644636490.200409</v>
      </c>
      <c r="J4" s="1">
        <v>25079311942.713791</v>
      </c>
      <c r="K4" s="1">
        <v>183556822.61934409</v>
      </c>
      <c r="L4" s="1">
        <v>1188895121.793895</v>
      </c>
      <c r="M4" s="1">
        <v>100261825.82252631</v>
      </c>
      <c r="N4" s="1">
        <v>927863324.95600438</v>
      </c>
      <c r="O4" s="1">
        <v>123800438.98213109</v>
      </c>
      <c r="P4" s="8">
        <v>144866823789.14301</v>
      </c>
    </row>
    <row r="5" spans="1:16" x14ac:dyDescent="0.25">
      <c r="A5" s="7"/>
      <c r="B5" s="13" t="s">
        <v>27</v>
      </c>
      <c r="C5" s="1">
        <v>6172090582.9984999</v>
      </c>
      <c r="D5" s="1">
        <v>101472802.34012701</v>
      </c>
      <c r="E5" s="1">
        <v>25633400.113996971</v>
      </c>
      <c r="F5" s="1">
        <v>305500129.80776721</v>
      </c>
      <c r="G5" s="1">
        <v>3083123285.1679478</v>
      </c>
      <c r="H5" s="1">
        <v>166505578315.76639</v>
      </c>
      <c r="I5" s="1">
        <v>14058768333.30501</v>
      </c>
      <c r="J5" s="1">
        <v>87957949014.904144</v>
      </c>
      <c r="K5" s="1">
        <v>646452311.07635641</v>
      </c>
      <c r="L5" s="1">
        <v>325367455.04935122</v>
      </c>
      <c r="M5" s="1">
        <v>206702891.6668632</v>
      </c>
      <c r="N5" s="1">
        <v>1724416037.520649</v>
      </c>
      <c r="O5" s="1">
        <v>220315591.85224399</v>
      </c>
      <c r="P5" s="8">
        <v>281333370151.56952</v>
      </c>
    </row>
    <row r="6" spans="1:16" ht="15.75" thickBot="1" x14ac:dyDescent="0.3">
      <c r="A6" s="9"/>
      <c r="B6" s="14" t="s">
        <v>28</v>
      </c>
      <c r="C6" s="10">
        <v>3086904278.8904018</v>
      </c>
      <c r="D6" s="10">
        <v>50764705.134430692</v>
      </c>
      <c r="E6" s="10">
        <v>12823850.020601621</v>
      </c>
      <c r="F6" s="10">
        <v>152835278.52358091</v>
      </c>
      <c r="G6" s="10">
        <v>2242893789.1903591</v>
      </c>
      <c r="H6" s="10">
        <v>83299232814.182251</v>
      </c>
      <c r="I6" s="10">
        <v>7033305600.4631119</v>
      </c>
      <c r="J6" s="10">
        <v>44003508753.055962</v>
      </c>
      <c r="K6" s="10">
        <v>323406471.47265369</v>
      </c>
      <c r="L6" s="10">
        <v>162774482.7678695</v>
      </c>
      <c r="M6" s="10">
        <v>103409101.78798699</v>
      </c>
      <c r="N6" s="10">
        <v>922459860.84433079</v>
      </c>
      <c r="O6" s="10">
        <v>115484212.3126083</v>
      </c>
      <c r="P6" s="11">
        <v>141509803198.6463</v>
      </c>
    </row>
    <row r="7" spans="1:16" x14ac:dyDescent="0.25">
      <c r="A7" s="4" t="s">
        <v>15</v>
      </c>
      <c r="B7" s="12" t="s">
        <v>25</v>
      </c>
      <c r="C7" s="5">
        <v>3200714465.8080959</v>
      </c>
      <c r="D7" s="5">
        <v>21957639.91012105</v>
      </c>
      <c r="E7" s="5">
        <v>23647806.704796761</v>
      </c>
      <c r="F7" s="5">
        <v>91812339.533994913</v>
      </c>
      <c r="G7" s="5">
        <v>4046052285.150631</v>
      </c>
      <c r="H7" s="5">
        <v>71484962043.226196</v>
      </c>
      <c r="I7" s="5">
        <v>10174166323.554911</v>
      </c>
      <c r="J7" s="5">
        <v>18563951694.86068</v>
      </c>
      <c r="K7" s="5">
        <v>14395115.577349519</v>
      </c>
      <c r="L7" s="5">
        <v>172575365.82560721</v>
      </c>
      <c r="M7" s="5">
        <v>51116937.746658169</v>
      </c>
      <c r="N7" s="5">
        <v>825798639.26381516</v>
      </c>
      <c r="O7" s="5">
        <v>85840980.37687555</v>
      </c>
      <c r="P7" s="6">
        <v>108756991637.53979</v>
      </c>
    </row>
    <row r="8" spans="1:16" x14ac:dyDescent="0.25">
      <c r="A8" s="7"/>
      <c r="B8" s="13" t="s">
        <v>26</v>
      </c>
      <c r="C8" s="1">
        <v>4272694305.2542968</v>
      </c>
      <c r="D8" s="1">
        <v>28237563.485373039</v>
      </c>
      <c r="E8" s="1">
        <v>38193485.452836826</v>
      </c>
      <c r="F8" s="1">
        <v>122134099.71061911</v>
      </c>
      <c r="G8" s="1">
        <v>3282613028.897563</v>
      </c>
      <c r="H8" s="1">
        <v>98463871496.910355</v>
      </c>
      <c r="I8" s="1">
        <v>13083995759.47604</v>
      </c>
      <c r="J8" s="1">
        <v>24598633325.14275</v>
      </c>
      <c r="K8" s="1">
        <v>185882670.08987841</v>
      </c>
      <c r="L8" s="1">
        <v>221932223.5203371</v>
      </c>
      <c r="M8" s="1">
        <v>92015575.886346787</v>
      </c>
      <c r="N8" s="1">
        <v>1082712215.338176</v>
      </c>
      <c r="O8" s="1">
        <v>157554080.53045619</v>
      </c>
      <c r="P8" s="8">
        <v>145630469829.6951</v>
      </c>
    </row>
    <row r="9" spans="1:16" x14ac:dyDescent="0.25">
      <c r="A9" s="7"/>
      <c r="B9" s="13" t="s">
        <v>27</v>
      </c>
      <c r="C9" s="1">
        <v>11407533930.521111</v>
      </c>
      <c r="D9" s="1">
        <v>73135786.031340092</v>
      </c>
      <c r="E9" s="1">
        <v>78668867.422217324</v>
      </c>
      <c r="F9" s="1">
        <v>316329466.18050623</v>
      </c>
      <c r="G9" s="1">
        <v>4224683088.088006</v>
      </c>
      <c r="H9" s="1">
        <v>271425307898.16541</v>
      </c>
      <c r="I9" s="1">
        <v>13555111647.69017</v>
      </c>
      <c r="J9" s="1">
        <v>97990647568.356018</v>
      </c>
      <c r="K9" s="1">
        <v>914931990.87353384</v>
      </c>
      <c r="L9" s="1">
        <v>574808361.96262586</v>
      </c>
      <c r="M9" s="1">
        <v>389387202.07565671</v>
      </c>
      <c r="N9" s="1">
        <v>2880387723.8546348</v>
      </c>
      <c r="O9" s="1">
        <v>407184752.80202878</v>
      </c>
      <c r="P9" s="8">
        <v>404238118284.02362</v>
      </c>
    </row>
    <row r="10" spans="1:16" ht="15.75" thickBot="1" x14ac:dyDescent="0.3">
      <c r="A10" s="9"/>
      <c r="B10" s="14" t="s">
        <v>28</v>
      </c>
      <c r="C10" s="10">
        <v>3710602021.2658749</v>
      </c>
      <c r="D10" s="10">
        <v>23795798.561142299</v>
      </c>
      <c r="E10" s="10">
        <v>25596067.585984651</v>
      </c>
      <c r="F10" s="10">
        <v>102922422.31401449</v>
      </c>
      <c r="G10" s="10">
        <v>2222893968.809998</v>
      </c>
      <c r="H10" s="10">
        <v>88312197101.061493</v>
      </c>
      <c r="I10" s="10">
        <v>4410353996.9339714</v>
      </c>
      <c r="J10" s="10">
        <v>31882691592.502769</v>
      </c>
      <c r="K10" s="10">
        <v>297686516.18295288</v>
      </c>
      <c r="L10" s="10">
        <v>187022314.72102451</v>
      </c>
      <c r="M10" s="10">
        <v>126692826.1208345</v>
      </c>
      <c r="N10" s="10">
        <v>981996225.19494879</v>
      </c>
      <c r="O10" s="10">
        <v>139012039.51803541</v>
      </c>
      <c r="P10" s="11">
        <v>132423462890.77299</v>
      </c>
    </row>
    <row r="11" spans="1:16" x14ac:dyDescent="0.25">
      <c r="A11" s="4" t="s">
        <v>16</v>
      </c>
      <c r="B11" s="12" t="s">
        <v>25</v>
      </c>
      <c r="C11" s="5">
        <v>4579873365.7352066</v>
      </c>
      <c r="D11" s="5">
        <v>19017633.495403349</v>
      </c>
      <c r="E11" s="5">
        <v>19734501.561026901</v>
      </c>
      <c r="F11" s="5">
        <v>29989326.798394799</v>
      </c>
      <c r="G11" s="5">
        <v>1108384856.620899</v>
      </c>
      <c r="H11" s="5">
        <v>94089906433.500229</v>
      </c>
      <c r="I11" s="5">
        <v>11138453885.36558</v>
      </c>
      <c r="J11" s="5">
        <v>17630140626.923431</v>
      </c>
      <c r="K11" s="5">
        <v>6509182.4187821196</v>
      </c>
      <c r="L11" s="5">
        <v>363362534.71304059</v>
      </c>
      <c r="M11" s="5">
        <v>63100598.838238247</v>
      </c>
      <c r="N11" s="5">
        <v>1232495897.9499259</v>
      </c>
      <c r="O11" s="5">
        <v>126847309.24628609</v>
      </c>
      <c r="P11" s="6">
        <v>130407816153.1665</v>
      </c>
    </row>
    <row r="12" spans="1:16" x14ac:dyDescent="0.25">
      <c r="A12" s="7"/>
      <c r="B12" s="13" t="s">
        <v>26</v>
      </c>
      <c r="C12" s="1">
        <v>3277342464.6974669</v>
      </c>
      <c r="D12" s="1">
        <v>13935588.653535411</v>
      </c>
      <c r="E12" s="1">
        <v>15305015.835556701</v>
      </c>
      <c r="F12" s="1">
        <v>21975337.90731056</v>
      </c>
      <c r="G12" s="1">
        <v>823618154.36314654</v>
      </c>
      <c r="H12" s="1">
        <v>72319033487.559723</v>
      </c>
      <c r="I12" s="1">
        <v>8161946733.2960043</v>
      </c>
      <c r="J12" s="1">
        <v>12906925791.08482</v>
      </c>
      <c r="K12" s="1">
        <v>113880454.1569306</v>
      </c>
      <c r="L12" s="1">
        <v>266261878.32943779</v>
      </c>
      <c r="M12" s="1">
        <v>57813523.371645108</v>
      </c>
      <c r="N12" s="1">
        <v>941392453.57948709</v>
      </c>
      <c r="O12" s="1">
        <v>335077291.97999817</v>
      </c>
      <c r="P12" s="8">
        <v>99254508174.815002</v>
      </c>
    </row>
    <row r="13" spans="1:16" x14ac:dyDescent="0.25">
      <c r="A13" s="7"/>
      <c r="B13" s="13" t="s">
        <v>27</v>
      </c>
      <c r="C13" s="1">
        <v>4936682150.7023029</v>
      </c>
      <c r="D13" s="1">
        <v>20841794.577252612</v>
      </c>
      <c r="E13" s="1">
        <v>102424446.9871428</v>
      </c>
      <c r="F13" s="1">
        <v>33237446.551722459</v>
      </c>
      <c r="G13" s="1">
        <v>1237342937.0445659</v>
      </c>
      <c r="H13" s="1">
        <v>104738795704.2366</v>
      </c>
      <c r="I13" s="1">
        <v>3051712083.9864359</v>
      </c>
      <c r="J13" s="1">
        <v>19858564495.63435</v>
      </c>
      <c r="K13" s="1">
        <v>333501232.41987169</v>
      </c>
      <c r="L13" s="1">
        <v>375798087.05912709</v>
      </c>
      <c r="M13" s="1">
        <v>137623721.01527959</v>
      </c>
      <c r="N13" s="1">
        <v>972943205.03688776</v>
      </c>
      <c r="O13" s="1">
        <v>509360153.96833789</v>
      </c>
      <c r="P13" s="8">
        <v>136308827459.21989</v>
      </c>
    </row>
    <row r="14" spans="1:16" ht="15.75" thickBot="1" x14ac:dyDescent="0.3">
      <c r="A14" s="9"/>
      <c r="B14" s="14" t="s">
        <v>28</v>
      </c>
      <c r="C14" s="10">
        <v>2870956905.335783</v>
      </c>
      <c r="D14" s="10">
        <v>12123958.98189926</v>
      </c>
      <c r="E14" s="10">
        <v>59581711.613795772</v>
      </c>
      <c r="F14" s="10">
        <v>19334680.474010911</v>
      </c>
      <c r="G14" s="10">
        <v>719779429.72550988</v>
      </c>
      <c r="H14" s="10">
        <v>60928000140.527496</v>
      </c>
      <c r="I14" s="10">
        <v>1775222953.7469671</v>
      </c>
      <c r="J14" s="10">
        <v>11552000500.343201</v>
      </c>
      <c r="K14" s="10">
        <v>194002260.56754389</v>
      </c>
      <c r="L14" s="10">
        <v>218606923.51098219</v>
      </c>
      <c r="M14" s="10">
        <v>80057614.153183326</v>
      </c>
      <c r="N14" s="10">
        <v>357118862.67005438</v>
      </c>
      <c r="O14" s="10">
        <v>293226423.07609773</v>
      </c>
      <c r="P14" s="11">
        <v>79080012364.726517</v>
      </c>
    </row>
    <row r="15" spans="1:16" x14ac:dyDescent="0.25">
      <c r="A15" s="4" t="s">
        <v>17</v>
      </c>
      <c r="B15" s="12" t="s">
        <v>25</v>
      </c>
      <c r="C15" s="5">
        <v>218116132.66364151</v>
      </c>
      <c r="D15" s="5">
        <v>1127027.804305414</v>
      </c>
      <c r="E15" s="5">
        <v>248143.2722207513</v>
      </c>
      <c r="F15" s="5">
        <v>3597154.3024602551</v>
      </c>
      <c r="G15" s="5">
        <v>304181169.5139662</v>
      </c>
      <c r="H15" s="5">
        <v>3587802326.180079</v>
      </c>
      <c r="I15" s="5">
        <v>233768269.63236579</v>
      </c>
      <c r="J15" s="5">
        <v>772969713.16236258</v>
      </c>
      <c r="K15" s="5">
        <v>6603490.4537156289</v>
      </c>
      <c r="L15" s="5">
        <v>22947566.291534029</v>
      </c>
      <c r="M15" s="5">
        <v>4156723.6362833241</v>
      </c>
      <c r="N15" s="5">
        <v>78748012.385584906</v>
      </c>
      <c r="O15" s="5">
        <v>7904403.4353128672</v>
      </c>
      <c r="P15" s="6">
        <v>5242170132.7338324</v>
      </c>
    </row>
    <row r="16" spans="1:16" x14ac:dyDescent="0.25">
      <c r="A16" s="7"/>
      <c r="B16" s="13" t="s">
        <v>26</v>
      </c>
      <c r="C16" s="1">
        <v>756851726.30174851</v>
      </c>
      <c r="D16" s="1">
        <v>3797391.6627328149</v>
      </c>
      <c r="E16" s="1">
        <v>673848.08781251952</v>
      </c>
      <c r="F16" s="1">
        <v>12120201.210248381</v>
      </c>
      <c r="G16" s="1">
        <v>511644512.52506632</v>
      </c>
      <c r="H16" s="1">
        <v>13691266051.182739</v>
      </c>
      <c r="I16" s="1">
        <v>787655526.08572721</v>
      </c>
      <c r="J16" s="1">
        <v>2604433300.6644282</v>
      </c>
      <c r="K16" s="1">
        <v>79883339.526710764</v>
      </c>
      <c r="L16" s="1">
        <v>77319207.727252811</v>
      </c>
      <c r="M16" s="1">
        <v>19233304.867857751</v>
      </c>
      <c r="N16" s="1">
        <v>267391677.61090311</v>
      </c>
      <c r="O16" s="1">
        <v>25550154.587293439</v>
      </c>
      <c r="P16" s="8">
        <v>18837820242.04052</v>
      </c>
    </row>
    <row r="17" spans="1:16" x14ac:dyDescent="0.25">
      <c r="A17" s="7"/>
      <c r="B17" s="13" t="s">
        <v>27</v>
      </c>
      <c r="C17" s="1">
        <v>2815715579.8885779</v>
      </c>
      <c r="D17" s="1">
        <v>9173328.8159668446</v>
      </c>
      <c r="E17" s="1">
        <v>416386634.51383573</v>
      </c>
      <c r="F17" s="1">
        <v>29442159.47782265</v>
      </c>
      <c r="G17" s="1">
        <v>53202238.86754889</v>
      </c>
      <c r="H17" s="1">
        <v>55247856318.305473</v>
      </c>
      <c r="I17" s="1">
        <v>0</v>
      </c>
      <c r="J17" s="1">
        <v>2154384015.8362689</v>
      </c>
      <c r="K17" s="1">
        <v>332198652.38072318</v>
      </c>
      <c r="L17" s="1">
        <v>186779394.717926</v>
      </c>
      <c r="M17" s="1">
        <v>71351066.285264909</v>
      </c>
      <c r="N17" s="1">
        <v>458878208.63073462</v>
      </c>
      <c r="O17" s="1">
        <v>71809076.779992282</v>
      </c>
      <c r="P17" s="8">
        <v>61847176674.500038</v>
      </c>
    </row>
    <row r="18" spans="1:16" ht="15.75" thickBot="1" x14ac:dyDescent="0.3">
      <c r="A18" s="9"/>
      <c r="B18" s="14" t="s">
        <v>28</v>
      </c>
      <c r="C18" s="10">
        <v>2972043344.8561611</v>
      </c>
      <c r="D18" s="10">
        <v>9684925.1052172333</v>
      </c>
      <c r="E18" s="10">
        <v>439608505.37274939</v>
      </c>
      <c r="F18" s="10">
        <v>31084147.881220419</v>
      </c>
      <c r="G18" s="10">
        <v>56169326.228145383</v>
      </c>
      <c r="H18" s="10">
        <v>58329027706.415573</v>
      </c>
      <c r="I18" s="10">
        <v>0</v>
      </c>
      <c r="J18" s="10">
        <v>2274533951.615715</v>
      </c>
      <c r="K18" s="10">
        <v>350725361.85135102</v>
      </c>
      <c r="L18" s="10">
        <v>197196076.29155529</v>
      </c>
      <c r="M18" s="10">
        <v>75330313.238896906</v>
      </c>
      <c r="N18" s="10">
        <v>243458506.14384779</v>
      </c>
      <c r="O18" s="10">
        <v>73032497.964936212</v>
      </c>
      <c r="P18" s="11">
        <v>65051894662.965401</v>
      </c>
    </row>
    <row r="19" spans="1:16" x14ac:dyDescent="0.25">
      <c r="A19" s="4" t="s">
        <v>18</v>
      </c>
      <c r="B19" s="12" t="s">
        <v>25</v>
      </c>
      <c r="C19" s="5">
        <v>71668187.244021475</v>
      </c>
      <c r="D19" s="5">
        <v>319504.21200113202</v>
      </c>
      <c r="E19" s="5">
        <v>180472.07592298021</v>
      </c>
      <c r="F19" s="5">
        <v>711243.49404523487</v>
      </c>
      <c r="G19" s="5">
        <v>66063208.241356678</v>
      </c>
      <c r="H19" s="5">
        <v>1693293097.810699</v>
      </c>
      <c r="I19" s="5">
        <v>264307131.4162499</v>
      </c>
      <c r="J19" s="5">
        <v>425687094.94584858</v>
      </c>
      <c r="K19" s="5">
        <v>16994090.949149121</v>
      </c>
      <c r="L19" s="5">
        <v>29025612.771909632</v>
      </c>
      <c r="M19" s="5">
        <v>2311952.9434212311</v>
      </c>
      <c r="N19" s="5">
        <v>26039991.554095969</v>
      </c>
      <c r="O19" s="5">
        <v>3101577.4607599368</v>
      </c>
      <c r="P19" s="6">
        <v>2599703165.1194782</v>
      </c>
    </row>
    <row r="20" spans="1:16" x14ac:dyDescent="0.25">
      <c r="A20" s="7"/>
      <c r="B20" s="13" t="s">
        <v>26</v>
      </c>
      <c r="C20" s="1">
        <v>124722189.04798999</v>
      </c>
      <c r="D20" s="1">
        <v>554839.03095221973</v>
      </c>
      <c r="E20" s="1">
        <v>350447.44424037792</v>
      </c>
      <c r="F20" s="1">
        <v>1325791.068417599</v>
      </c>
      <c r="G20" s="1">
        <v>65380151.704244189</v>
      </c>
      <c r="H20" s="1">
        <v>3130982295.7717242</v>
      </c>
      <c r="I20" s="1">
        <v>458985851.07927608</v>
      </c>
      <c r="J20" s="1">
        <v>739096869.69827509</v>
      </c>
      <c r="K20" s="1">
        <v>37921656.993584447</v>
      </c>
      <c r="L20" s="1">
        <v>50404790.479268119</v>
      </c>
      <c r="M20" s="1">
        <v>4745643.1850193646</v>
      </c>
      <c r="N20" s="1">
        <v>46084560.873656183</v>
      </c>
      <c r="O20" s="1">
        <v>8492912.0543839578</v>
      </c>
      <c r="P20" s="8">
        <v>4669047998.4310265</v>
      </c>
    </row>
    <row r="21" spans="1:16" x14ac:dyDescent="0.25">
      <c r="A21" s="7"/>
      <c r="B21" s="13" t="s">
        <v>27</v>
      </c>
      <c r="C21" s="1">
        <v>590916843.14285815</v>
      </c>
      <c r="D21" s="1">
        <v>2551795.1046644971</v>
      </c>
      <c r="E21" s="1">
        <v>18096136.795558169</v>
      </c>
      <c r="F21" s="1">
        <v>6086772.0707165962</v>
      </c>
      <c r="G21" s="1">
        <v>116478436.28167909</v>
      </c>
      <c r="H21" s="1">
        <v>14862189821.20319</v>
      </c>
      <c r="I21" s="1">
        <v>842890656.22923672</v>
      </c>
      <c r="J21" s="1">
        <v>4465238095.8182421</v>
      </c>
      <c r="K21" s="1">
        <v>212712553.03500491</v>
      </c>
      <c r="L21" s="1">
        <v>59577183.659654923</v>
      </c>
      <c r="M21" s="1">
        <v>22274890.188559569</v>
      </c>
      <c r="N21" s="1">
        <v>151968911.75002339</v>
      </c>
      <c r="O21" s="1">
        <v>38514355.94640255</v>
      </c>
      <c r="P21" s="8">
        <v>21389496451.2258</v>
      </c>
    </row>
    <row r="22" spans="1:16" ht="15.75" thickBot="1" x14ac:dyDescent="0.3">
      <c r="A22" s="9"/>
      <c r="B22" s="14" t="s">
        <v>28</v>
      </c>
      <c r="C22" s="10">
        <v>353809761.409024</v>
      </c>
      <c r="D22" s="10">
        <v>1528498.2701412949</v>
      </c>
      <c r="E22" s="10">
        <v>10839394.48652857</v>
      </c>
      <c r="F22" s="10">
        <v>3645912.0733589968</v>
      </c>
      <c r="G22" s="10">
        <v>104418230.6107263</v>
      </c>
      <c r="H22" s="10">
        <v>8902294463.4919701</v>
      </c>
      <c r="I22" s="10">
        <v>504882585.44333249</v>
      </c>
      <c r="J22" s="10">
        <v>2674630377.9450822</v>
      </c>
      <c r="K22" s="10">
        <v>127412568.80579031</v>
      </c>
      <c r="L22" s="10">
        <v>35686102.695790537</v>
      </c>
      <c r="M22" s="10">
        <v>13342423.55844518</v>
      </c>
      <c r="N22" s="10">
        <v>57792364.602174111</v>
      </c>
      <c r="O22" s="10">
        <v>22933384.65072076</v>
      </c>
      <c r="P22" s="11">
        <v>12813216068.043091</v>
      </c>
    </row>
    <row r="23" spans="1:16" x14ac:dyDescent="0.25">
      <c r="A23" s="4" t="s">
        <v>20</v>
      </c>
      <c r="B23" s="12" t="s">
        <v>25</v>
      </c>
      <c r="C23" s="5">
        <v>617177088.33712173</v>
      </c>
      <c r="D23" s="5">
        <v>2621243.3211896168</v>
      </c>
      <c r="E23" s="5">
        <v>886303.23034263088</v>
      </c>
      <c r="F23" s="5">
        <v>4418779.9485362703</v>
      </c>
      <c r="G23" s="5">
        <v>167387603.9867318</v>
      </c>
      <c r="H23" s="5">
        <v>6309012117.0695744</v>
      </c>
      <c r="I23" s="5">
        <v>755935656.19056845</v>
      </c>
      <c r="J23" s="5">
        <v>2737663964.8722811</v>
      </c>
      <c r="K23" s="5">
        <v>11206791.737261521</v>
      </c>
      <c r="L23" s="5">
        <v>32472271.90423844</v>
      </c>
      <c r="M23" s="5">
        <v>10616107.96788267</v>
      </c>
      <c r="N23" s="5">
        <v>134252873.40079221</v>
      </c>
      <c r="O23" s="5">
        <v>14949006.481766891</v>
      </c>
      <c r="P23" s="6">
        <v>10798599808.44829</v>
      </c>
    </row>
    <row r="24" spans="1:16" x14ac:dyDescent="0.25">
      <c r="A24" s="7"/>
      <c r="B24" s="13" t="s">
        <v>26</v>
      </c>
      <c r="C24" s="1">
        <v>487921595.91414428</v>
      </c>
      <c r="D24" s="1">
        <v>2103568.2686336618</v>
      </c>
      <c r="E24" s="1">
        <v>640066.51315664721</v>
      </c>
      <c r="F24" s="1">
        <v>3546105.4724202668</v>
      </c>
      <c r="G24" s="1">
        <v>72321204.783992916</v>
      </c>
      <c r="H24" s="1">
        <v>5062485138.7655039</v>
      </c>
      <c r="I24" s="1">
        <v>606644277.02559495</v>
      </c>
      <c r="J24" s="1">
        <v>2196996745.8318839</v>
      </c>
      <c r="K24" s="1">
        <v>24653516.892384369</v>
      </c>
      <c r="L24" s="1">
        <v>26059252.201432329</v>
      </c>
      <c r="M24" s="1">
        <v>10241200.463215999</v>
      </c>
      <c r="N24" s="1">
        <v>117059857.6883838</v>
      </c>
      <c r="O24" s="1">
        <v>11384771.38909407</v>
      </c>
      <c r="P24" s="8">
        <v>8622057301.209837</v>
      </c>
    </row>
    <row r="25" spans="1:16" x14ac:dyDescent="0.25">
      <c r="A25" s="7"/>
      <c r="B25" s="13" t="s">
        <v>27</v>
      </c>
      <c r="C25" s="1">
        <v>1804734959.252748</v>
      </c>
      <c r="D25" s="1">
        <v>7844071.3763369555</v>
      </c>
      <c r="E25" s="1">
        <v>36534421.942798883</v>
      </c>
      <c r="F25" s="1">
        <v>13477160.824245149</v>
      </c>
      <c r="G25" s="1">
        <v>92000742.748065978</v>
      </c>
      <c r="H25" s="1">
        <v>18585344829.50993</v>
      </c>
      <c r="I25" s="1">
        <v>1508091775.854645</v>
      </c>
      <c r="J25" s="1">
        <v>10119064446.607121</v>
      </c>
      <c r="K25" s="1">
        <v>150326444.30875841</v>
      </c>
      <c r="L25" s="1">
        <v>97173282.811863616</v>
      </c>
      <c r="M25" s="1">
        <v>27757517.764485389</v>
      </c>
      <c r="N25" s="1">
        <v>340032847.11322743</v>
      </c>
      <c r="O25" s="1">
        <v>44189483.483340383</v>
      </c>
      <c r="P25" s="8">
        <v>32826571983.597569</v>
      </c>
    </row>
    <row r="26" spans="1:16" ht="15.75" thickBot="1" x14ac:dyDescent="0.3">
      <c r="A26" s="9"/>
      <c r="B26" s="14" t="s">
        <v>28</v>
      </c>
      <c r="C26" s="10">
        <v>1056430932.797843</v>
      </c>
      <c r="D26" s="10">
        <v>4592608.5506793531</v>
      </c>
      <c r="E26" s="10">
        <v>21390460.458428401</v>
      </c>
      <c r="F26" s="10">
        <v>7890714.0272878474</v>
      </c>
      <c r="G26" s="10">
        <v>53865317.83586739</v>
      </c>
      <c r="H26" s="10">
        <v>10881493740.45998</v>
      </c>
      <c r="I26" s="10">
        <v>882969424.00256562</v>
      </c>
      <c r="J26" s="10">
        <v>5924589371.0958796</v>
      </c>
      <c r="K26" s="10">
        <v>88014307.927935764</v>
      </c>
      <c r="L26" s="10">
        <v>56893777.23992011</v>
      </c>
      <c r="M26" s="10">
        <v>16251689.628344551</v>
      </c>
      <c r="N26" s="10">
        <v>183299201.9665778</v>
      </c>
      <c r="O26" s="10">
        <v>25006063.916863989</v>
      </c>
      <c r="P26" s="11">
        <v>19202687609.90815</v>
      </c>
    </row>
    <row r="27" spans="1:16" x14ac:dyDescent="0.25">
      <c r="A27" s="4" t="s">
        <v>21</v>
      </c>
      <c r="B27" s="12" t="s">
        <v>25</v>
      </c>
      <c r="C27" s="5">
        <v>127493539.92970631</v>
      </c>
      <c r="D27" s="5">
        <v>658771.83230497199</v>
      </c>
      <c r="E27" s="5">
        <v>145045.04457701661</v>
      </c>
      <c r="F27" s="5">
        <v>2102613.5485414239</v>
      </c>
      <c r="G27" s="5">
        <v>177800392.8810634</v>
      </c>
      <c r="H27" s="5">
        <v>2097147118.5862551</v>
      </c>
      <c r="I27" s="5">
        <v>136642548.41998899</v>
      </c>
      <c r="J27" s="5">
        <v>451817313.03429931</v>
      </c>
      <c r="K27" s="5">
        <v>3859881.2639619438</v>
      </c>
      <c r="L27" s="5">
        <v>13413342.807572</v>
      </c>
      <c r="M27" s="5">
        <v>2429693.780223446</v>
      </c>
      <c r="N27" s="5">
        <v>46029895.812196173</v>
      </c>
      <c r="O27" s="5">
        <v>4620292.6977191716</v>
      </c>
      <c r="P27" s="6">
        <v>3064160449.6384082</v>
      </c>
    </row>
    <row r="28" spans="1:16" x14ac:dyDescent="0.25">
      <c r="A28" s="7"/>
      <c r="B28" s="13" t="s">
        <v>26</v>
      </c>
      <c r="C28" s="1">
        <v>197179545.6672844</v>
      </c>
      <c r="D28" s="1">
        <v>989319.22430452984</v>
      </c>
      <c r="E28" s="1">
        <v>175554.94053358011</v>
      </c>
      <c r="F28" s="1">
        <v>3157627.4255335941</v>
      </c>
      <c r="G28" s="1">
        <v>133296693.416842</v>
      </c>
      <c r="H28" s="1">
        <v>3566930649.3803401</v>
      </c>
      <c r="I28" s="1">
        <v>205204736.11761221</v>
      </c>
      <c r="J28" s="1">
        <v>678522565.38424611</v>
      </c>
      <c r="K28" s="1">
        <v>20811686.155793149</v>
      </c>
      <c r="L28" s="1">
        <v>20143663.17892994</v>
      </c>
      <c r="M28" s="1">
        <v>5010775.8015637621</v>
      </c>
      <c r="N28" s="1">
        <v>69662481.664883345</v>
      </c>
      <c r="O28" s="1">
        <v>6656479.3316502525</v>
      </c>
      <c r="P28" s="8">
        <v>4907741777.689517</v>
      </c>
    </row>
    <row r="29" spans="1:16" x14ac:dyDescent="0.25">
      <c r="A29" s="7"/>
      <c r="B29" s="13" t="s">
        <v>27</v>
      </c>
      <c r="C29" s="1">
        <v>1204634251.9916289</v>
      </c>
      <c r="D29" s="1">
        <v>3924581.7920760168</v>
      </c>
      <c r="E29" s="1">
        <v>178140720.45825571</v>
      </c>
      <c r="F29" s="1">
        <v>12596099.553843649</v>
      </c>
      <c r="G29" s="1">
        <v>22761261.712742269</v>
      </c>
      <c r="H29" s="1">
        <v>23636428531.881962</v>
      </c>
      <c r="I29" s="1">
        <v>0</v>
      </c>
      <c r="J29" s="1">
        <v>921699903.19915283</v>
      </c>
      <c r="K29" s="1">
        <v>142122975.05528441</v>
      </c>
      <c r="L29" s="1">
        <v>79908943.236511841</v>
      </c>
      <c r="M29" s="1">
        <v>30525788.53392452</v>
      </c>
      <c r="N29" s="1">
        <v>196319689.23190001</v>
      </c>
      <c r="O29" s="1">
        <v>30721736.993229471</v>
      </c>
      <c r="P29" s="8">
        <v>26459784483.64048</v>
      </c>
    </row>
    <row r="30" spans="1:16" ht="15.75" thickBot="1" x14ac:dyDescent="0.3">
      <c r="A30" s="9"/>
      <c r="B30" s="14" t="s">
        <v>28</v>
      </c>
      <c r="C30" s="10">
        <v>992284608.85987639</v>
      </c>
      <c r="D30" s="10">
        <v>3233533.6348645301</v>
      </c>
      <c r="E30" s="10">
        <v>146773348.56513849</v>
      </c>
      <c r="F30" s="10">
        <v>10378153.325200619</v>
      </c>
      <c r="G30" s="10">
        <v>18753413.540446009</v>
      </c>
      <c r="H30" s="10">
        <v>19474479247.757622</v>
      </c>
      <c r="I30" s="10">
        <v>0</v>
      </c>
      <c r="J30" s="10">
        <v>759405153.50281405</v>
      </c>
      <c r="K30" s="10">
        <v>117097679.3135397</v>
      </c>
      <c r="L30" s="10">
        <v>65838417.791022643</v>
      </c>
      <c r="M30" s="10">
        <v>25150747.056540109</v>
      </c>
      <c r="N30" s="10">
        <v>81284187.513843134</v>
      </c>
      <c r="O30" s="10">
        <v>24383568.901382789</v>
      </c>
      <c r="P30" s="11">
        <v>21719062059.762291</v>
      </c>
    </row>
    <row r="31" spans="1:16" x14ac:dyDescent="0.25">
      <c r="A31" s="4" t="s">
        <v>22</v>
      </c>
      <c r="B31" s="12" t="s">
        <v>25</v>
      </c>
      <c r="C31" s="5">
        <v>570294395.34065557</v>
      </c>
      <c r="D31" s="5">
        <v>1492972.940299378</v>
      </c>
      <c r="E31" s="5">
        <v>739466.95425958547</v>
      </c>
      <c r="F31" s="5">
        <v>684943.06985930272</v>
      </c>
      <c r="G31" s="5">
        <v>496884729.04079282</v>
      </c>
      <c r="H31" s="5">
        <v>5070252045.5385284</v>
      </c>
      <c r="I31" s="5">
        <v>48080543.898889422</v>
      </c>
      <c r="J31" s="5">
        <v>176606890.09277061</v>
      </c>
      <c r="K31" s="5">
        <v>218948.63525026321</v>
      </c>
      <c r="L31" s="5">
        <v>891056.85233205254</v>
      </c>
      <c r="M31" s="5">
        <v>14301411.59820945</v>
      </c>
      <c r="N31" s="5">
        <v>71989535.479897946</v>
      </c>
      <c r="O31" s="5">
        <v>2579456.827918658</v>
      </c>
      <c r="P31" s="6">
        <v>6455016396.2696667</v>
      </c>
    </row>
    <row r="32" spans="1:16" x14ac:dyDescent="0.25">
      <c r="A32" s="7"/>
      <c r="B32" s="13" t="s">
        <v>26</v>
      </c>
      <c r="C32" s="1">
        <v>1563922865.0644381</v>
      </c>
      <c r="D32" s="1">
        <v>4399970.7257729266</v>
      </c>
      <c r="E32" s="1">
        <v>2172418.1183363148</v>
      </c>
      <c r="F32" s="1">
        <v>2018609.564080677</v>
      </c>
      <c r="G32" s="1">
        <v>735709715.53877807</v>
      </c>
      <c r="H32" s="1">
        <v>14934449928.11742</v>
      </c>
      <c r="I32" s="1">
        <v>141699142.64616999</v>
      </c>
      <c r="J32" s="1">
        <v>520481735.0689339</v>
      </c>
      <c r="K32" s="1">
        <v>1573296.35390519</v>
      </c>
      <c r="L32" s="1">
        <v>2626051.6580255101</v>
      </c>
      <c r="M32" s="1">
        <v>46000055.118261263</v>
      </c>
      <c r="N32" s="1">
        <v>273370315.68514723</v>
      </c>
      <c r="O32" s="1">
        <v>7526096.3407817073</v>
      </c>
      <c r="P32" s="8">
        <v>18235950200.00005</v>
      </c>
    </row>
    <row r="33" spans="1:16" x14ac:dyDescent="0.25">
      <c r="A33" s="7"/>
      <c r="B33" s="13" t="s">
        <v>27</v>
      </c>
      <c r="C33" s="1">
        <v>5402625840.4032183</v>
      </c>
      <c r="D33" s="1">
        <v>16381698.41853798</v>
      </c>
      <c r="E33" s="1">
        <v>12220744.067132769</v>
      </c>
      <c r="F33" s="1">
        <v>7518057.866306196</v>
      </c>
      <c r="G33" s="1">
        <v>26553217.771747671</v>
      </c>
      <c r="H33" s="1">
        <v>55718407867.125351</v>
      </c>
      <c r="I33" s="1">
        <v>234473541.91802889</v>
      </c>
      <c r="J33" s="1">
        <v>2522481804.8461671</v>
      </c>
      <c r="K33" s="1">
        <v>9312777.4541477263</v>
      </c>
      <c r="L33" s="1">
        <v>9777152.843606364</v>
      </c>
      <c r="M33" s="1">
        <v>78733204.876505747</v>
      </c>
      <c r="N33" s="1">
        <v>1350038853.6092989</v>
      </c>
      <c r="O33" s="1">
        <v>13719850.84118679</v>
      </c>
      <c r="P33" s="8">
        <v>65402244612.041283</v>
      </c>
    </row>
    <row r="34" spans="1:16" ht="15.75" thickBot="1" x14ac:dyDescent="0.3">
      <c r="A34" s="9"/>
      <c r="B34" s="14" t="s">
        <v>28</v>
      </c>
      <c r="C34" s="10">
        <v>5761641802.2041836</v>
      </c>
      <c r="D34" s="10">
        <v>17470551.94042227</v>
      </c>
      <c r="E34" s="10">
        <v>13033028.59817297</v>
      </c>
      <c r="F34" s="10">
        <v>8017765.7461798666</v>
      </c>
      <c r="G34" s="10">
        <v>28318148.607942909</v>
      </c>
      <c r="H34" s="10">
        <v>59421881285.440201</v>
      </c>
      <c r="I34" s="10">
        <v>250058454.7508288</v>
      </c>
      <c r="J34" s="10">
        <v>2690145323.4217291</v>
      </c>
      <c r="K34" s="10">
        <v>9931776.1849507727</v>
      </c>
      <c r="L34" s="10">
        <v>10427017.530146729</v>
      </c>
      <c r="M34" s="10">
        <v>83966418.504831865</v>
      </c>
      <c r="N34" s="10">
        <v>2276028038.79706</v>
      </c>
      <c r="O34" s="10">
        <v>14299982.31857755</v>
      </c>
      <c r="P34" s="11">
        <v>70585219594.045227</v>
      </c>
    </row>
    <row r="35" spans="1:16" x14ac:dyDescent="0.25">
      <c r="A35" s="4" t="s">
        <v>19</v>
      </c>
      <c r="B35" s="12" t="s">
        <v>25</v>
      </c>
      <c r="C35" s="5">
        <v>529739403.02510887</v>
      </c>
      <c r="D35" s="5">
        <v>1422357.2403234609</v>
      </c>
      <c r="E35" s="5">
        <v>780076.21310046408</v>
      </c>
      <c r="F35" s="5">
        <v>1452528.2281038901</v>
      </c>
      <c r="G35" s="5">
        <v>430393862.45107228</v>
      </c>
      <c r="H35" s="5">
        <v>4684496274.3591204</v>
      </c>
      <c r="I35" s="5">
        <v>70330341.330133364</v>
      </c>
      <c r="J35" s="5">
        <v>293455964.21482319</v>
      </c>
      <c r="K35" s="5">
        <v>708431.12574345362</v>
      </c>
      <c r="L35" s="5">
        <v>1465785.5379800079</v>
      </c>
      <c r="M35" s="5">
        <v>8409865.4254537839</v>
      </c>
      <c r="N35" s="5">
        <v>75551596.605136767</v>
      </c>
      <c r="O35" s="5">
        <v>2166875.389321113</v>
      </c>
      <c r="P35" s="6">
        <v>6100373361.145421</v>
      </c>
    </row>
    <row r="36" spans="1:16" x14ac:dyDescent="0.25">
      <c r="A36" s="7"/>
      <c r="B36" s="13" t="s">
        <v>26</v>
      </c>
      <c r="C36" s="1">
        <v>1735972560.02933</v>
      </c>
      <c r="D36" s="1">
        <v>4983671.1331568174</v>
      </c>
      <c r="E36" s="1">
        <v>3313197.0175611018</v>
      </c>
      <c r="F36" s="1">
        <v>5089384.5760229398</v>
      </c>
      <c r="G36" s="1">
        <v>764474101.85728133</v>
      </c>
      <c r="H36" s="1">
        <v>16405283360.13166</v>
      </c>
      <c r="I36" s="1">
        <v>246424232.9109548</v>
      </c>
      <c r="J36" s="1">
        <v>1028214274.339072</v>
      </c>
      <c r="K36" s="1">
        <v>18938857.112770271</v>
      </c>
      <c r="L36" s="1">
        <v>5135835.6859549936</v>
      </c>
      <c r="M36" s="1">
        <v>34660692.754116878</v>
      </c>
      <c r="N36" s="1">
        <v>328113273.13913947</v>
      </c>
      <c r="O36" s="1">
        <v>7448570.662374774</v>
      </c>
      <c r="P36" s="8">
        <v>20588052011.3494</v>
      </c>
    </row>
    <row r="37" spans="1:16" x14ac:dyDescent="0.25">
      <c r="A37" s="7"/>
      <c r="B37" s="13" t="s">
        <v>27</v>
      </c>
      <c r="C37" s="1">
        <v>6338986699.3150539</v>
      </c>
      <c r="D37" s="1">
        <v>19399298.627917971</v>
      </c>
      <c r="E37" s="1">
        <v>55604898.848655358</v>
      </c>
      <c r="F37" s="1">
        <v>19810795.81389825</v>
      </c>
      <c r="G37" s="1">
        <v>95690036.701077282</v>
      </c>
      <c r="H37" s="1">
        <v>64196360340.621841</v>
      </c>
      <c r="I37" s="1">
        <v>359709024.38634849</v>
      </c>
      <c r="J37" s="1">
        <v>5046652123.3686209</v>
      </c>
      <c r="K37" s="1">
        <v>137779552.42553449</v>
      </c>
      <c r="L37" s="1">
        <v>19991610.1030224</v>
      </c>
      <c r="M37" s="1">
        <v>238204826.14777181</v>
      </c>
      <c r="N37" s="1">
        <v>1608037978.446897</v>
      </c>
      <c r="O37" s="1">
        <v>33151958.748054951</v>
      </c>
      <c r="P37" s="8">
        <v>78169379143.554733</v>
      </c>
    </row>
    <row r="38" spans="1:16" ht="15.75" thickBot="1" x14ac:dyDescent="0.3">
      <c r="A38" s="9"/>
      <c r="B38" s="14" t="s">
        <v>28</v>
      </c>
      <c r="C38" s="10">
        <v>3887131118.866662</v>
      </c>
      <c r="D38" s="10">
        <v>11896189.25469349</v>
      </c>
      <c r="E38" s="10">
        <v>34098469.892088428</v>
      </c>
      <c r="F38" s="10">
        <v>12148530.769512501</v>
      </c>
      <c r="G38" s="10">
        <v>58679790.863488428</v>
      </c>
      <c r="H38" s="10">
        <v>39366992937.336952</v>
      </c>
      <c r="I38" s="10">
        <v>220583574.32381189</v>
      </c>
      <c r="J38" s="10">
        <v>3094747388.2274699</v>
      </c>
      <c r="K38" s="10">
        <v>84490252.071398363</v>
      </c>
      <c r="L38" s="10">
        <v>12259411.118572051</v>
      </c>
      <c r="M38" s="10">
        <v>146073821.92452961</v>
      </c>
      <c r="N38" s="10">
        <v>1487234175.3975689</v>
      </c>
      <c r="O38" s="10">
        <v>19888542.565921549</v>
      </c>
      <c r="P38" s="11">
        <v>48436224202.612671</v>
      </c>
    </row>
    <row r="39" spans="1:16" x14ac:dyDescent="0.25">
      <c r="A39" s="4" t="s">
        <v>23</v>
      </c>
      <c r="B39" s="12" t="s">
        <v>25</v>
      </c>
      <c r="C39" s="5">
        <v>69106458.33229214</v>
      </c>
      <c r="D39" s="5">
        <v>330902.89311264548</v>
      </c>
      <c r="E39" s="5">
        <v>93469.556069972692</v>
      </c>
      <c r="F39" s="5">
        <v>1039780.2040040999</v>
      </c>
      <c r="G39" s="5">
        <v>53548404.33962477</v>
      </c>
      <c r="H39" s="5">
        <v>1423940397.9200561</v>
      </c>
      <c r="I39" s="5">
        <v>172086839.99029309</v>
      </c>
      <c r="J39" s="5">
        <v>244751241.45392591</v>
      </c>
      <c r="K39" s="5">
        <v>383296.64669754531</v>
      </c>
      <c r="L39" s="5">
        <v>19999124.11446511</v>
      </c>
      <c r="M39" s="5">
        <v>1043575.948475084</v>
      </c>
      <c r="N39" s="5">
        <v>18298982.784372851</v>
      </c>
      <c r="O39" s="5">
        <v>2279026.2192597538</v>
      </c>
      <c r="P39" s="6">
        <v>2006901500.4026489</v>
      </c>
    </row>
    <row r="40" spans="1:16" x14ac:dyDescent="0.25">
      <c r="A40" s="7"/>
      <c r="B40" s="13" t="s">
        <v>26</v>
      </c>
      <c r="C40" s="1">
        <v>109360906.408158</v>
      </c>
      <c r="D40" s="1">
        <v>518097.43986258068</v>
      </c>
      <c r="E40" s="1">
        <v>146346.06923324661</v>
      </c>
      <c r="F40" s="1">
        <v>1671681.0314864661</v>
      </c>
      <c r="G40" s="1">
        <v>46819823.38146954</v>
      </c>
      <c r="H40" s="1">
        <v>2409154090.2059822</v>
      </c>
      <c r="I40" s="1">
        <v>269437811.17882657</v>
      </c>
      <c r="J40" s="1">
        <v>383209075.04819107</v>
      </c>
      <c r="K40" s="1">
        <v>4385261.0131937498</v>
      </c>
      <c r="L40" s="1">
        <v>31312796.650802132</v>
      </c>
      <c r="M40" s="1">
        <v>1993071.1996284621</v>
      </c>
      <c r="N40" s="1">
        <v>29597601.59150625</v>
      </c>
      <c r="O40" s="1">
        <v>7812565.1068469379</v>
      </c>
      <c r="P40" s="8">
        <v>3295419126.3251901</v>
      </c>
    </row>
    <row r="41" spans="1:16" x14ac:dyDescent="0.25">
      <c r="A41" s="7"/>
      <c r="B41" s="13" t="s">
        <v>27</v>
      </c>
      <c r="C41" s="1">
        <v>413966875.62280142</v>
      </c>
      <c r="D41" s="1">
        <v>1869021.5958326811</v>
      </c>
      <c r="E41" s="1">
        <v>378560.51579072908</v>
      </c>
      <c r="F41" s="1">
        <v>6042671.3679607026</v>
      </c>
      <c r="G41" s="1">
        <v>32878204.54138479</v>
      </c>
      <c r="H41" s="1">
        <v>9110459680.8509693</v>
      </c>
      <c r="I41" s="1">
        <v>386446864.42129427</v>
      </c>
      <c r="J41" s="1">
        <v>2526332115.4557009</v>
      </c>
      <c r="K41" s="1">
        <v>29296390.002555851</v>
      </c>
      <c r="L41" s="1">
        <v>35337950.58743386</v>
      </c>
      <c r="M41" s="1">
        <v>10526731.446620271</v>
      </c>
      <c r="N41" s="1">
        <v>77560223.89414604</v>
      </c>
      <c r="O41" s="1">
        <v>27289909.00024692</v>
      </c>
      <c r="P41" s="8">
        <v>12658385199.30274</v>
      </c>
    </row>
    <row r="42" spans="1:16" ht="15.75" thickBot="1" x14ac:dyDescent="0.3">
      <c r="A42" s="9"/>
      <c r="B42" s="14" t="s">
        <v>28</v>
      </c>
      <c r="C42" s="10">
        <v>207779857.3453708</v>
      </c>
      <c r="D42" s="10">
        <v>938380.07456740912</v>
      </c>
      <c r="E42" s="10">
        <v>190063.95957544769</v>
      </c>
      <c r="F42" s="10">
        <v>3033845.3132357108</v>
      </c>
      <c r="G42" s="10">
        <v>24451418.301518731</v>
      </c>
      <c r="H42" s="10">
        <v>4574090451.2403717</v>
      </c>
      <c r="I42" s="10">
        <v>194023460.3284162</v>
      </c>
      <c r="J42" s="10">
        <v>1268396108.5143011</v>
      </c>
      <c r="K42" s="10">
        <v>14708844.829000751</v>
      </c>
      <c r="L42" s="10">
        <v>17742132.451135252</v>
      </c>
      <c r="M42" s="10">
        <v>5285158.3212604653</v>
      </c>
      <c r="N42" s="10">
        <v>26228271.37081565</v>
      </c>
      <c r="O42" s="10">
        <v>13560643.878669159</v>
      </c>
      <c r="P42" s="11">
        <v>6350428635.9282322</v>
      </c>
    </row>
    <row r="43" spans="1:16" x14ac:dyDescent="0.25">
      <c r="A43" s="4" t="s">
        <v>24</v>
      </c>
      <c r="B43" s="12" t="s">
        <v>25</v>
      </c>
      <c r="C43" s="5">
        <v>181831965.0997296</v>
      </c>
      <c r="D43" s="5">
        <v>689172.24744530045</v>
      </c>
      <c r="E43" s="5">
        <v>272191.53565412312</v>
      </c>
      <c r="F43" s="5">
        <v>1103635.5604995589</v>
      </c>
      <c r="G43" s="5">
        <v>130323910.6367877</v>
      </c>
      <c r="H43" s="5">
        <v>2388010522.2389421</v>
      </c>
      <c r="I43" s="5">
        <v>252052611.59517899</v>
      </c>
      <c r="J43" s="5">
        <v>471271966.33740282</v>
      </c>
      <c r="K43" s="5">
        <v>2606385.9181489879</v>
      </c>
      <c r="L43" s="5">
        <v>12024078.876065589</v>
      </c>
      <c r="M43" s="5">
        <v>2665340.6831500619</v>
      </c>
      <c r="N43" s="5">
        <v>37780167.688354723</v>
      </c>
      <c r="O43" s="5">
        <v>3998649.7453315821</v>
      </c>
      <c r="P43" s="6">
        <v>3484630598.1626921</v>
      </c>
    </row>
    <row r="44" spans="1:16" x14ac:dyDescent="0.25">
      <c r="A44" s="7"/>
      <c r="B44" s="13" t="s">
        <v>26</v>
      </c>
      <c r="C44" s="1">
        <v>503999696.90562278</v>
      </c>
      <c r="D44" s="1">
        <v>1950931.833318095</v>
      </c>
      <c r="E44" s="1">
        <v>720984.26754417596</v>
      </c>
      <c r="F44" s="1">
        <v>3126601.2232562508</v>
      </c>
      <c r="G44" s="1">
        <v>201779685.60648909</v>
      </c>
      <c r="H44" s="1">
        <v>7006089085.0899544</v>
      </c>
      <c r="I44" s="1">
        <v>713518957.64059424</v>
      </c>
      <c r="J44" s="1">
        <v>1334092434.346071</v>
      </c>
      <c r="K44" s="1">
        <v>15411788.91785462</v>
      </c>
      <c r="L44" s="1">
        <v>34038164.38140288</v>
      </c>
      <c r="M44" s="1">
        <v>8662681.0783507023</v>
      </c>
      <c r="N44" s="1">
        <v>108927545.9518075</v>
      </c>
      <c r="O44" s="1">
        <v>10869886.22889146</v>
      </c>
      <c r="P44" s="8">
        <v>9943188443.4711533</v>
      </c>
    </row>
    <row r="45" spans="1:16" x14ac:dyDescent="0.25">
      <c r="A45" s="7"/>
      <c r="B45" s="13" t="s">
        <v>27</v>
      </c>
      <c r="C45" s="1">
        <v>1061284768.121977</v>
      </c>
      <c r="D45" s="1">
        <v>4129314.2546122349</v>
      </c>
      <c r="E45" s="1">
        <v>151026423.42046469</v>
      </c>
      <c r="F45" s="1">
        <v>6629987.6056220606</v>
      </c>
      <c r="G45" s="1">
        <v>83017979.310157567</v>
      </c>
      <c r="H45" s="1">
        <v>15324937615.440029</v>
      </c>
      <c r="I45" s="1">
        <v>603754772.17753828</v>
      </c>
      <c r="J45" s="1">
        <v>2878957632.8407898</v>
      </c>
      <c r="K45" s="1">
        <v>40765900.149347253</v>
      </c>
      <c r="L45" s="1">
        <v>72004758.813244596</v>
      </c>
      <c r="M45" s="1">
        <v>19509723.05964487</v>
      </c>
      <c r="N45" s="1">
        <v>179469745.20248029</v>
      </c>
      <c r="O45" s="1">
        <v>22572474.232506242</v>
      </c>
      <c r="P45" s="8">
        <v>20448061094.628422</v>
      </c>
    </row>
    <row r="46" spans="1:16" ht="15.75" thickBot="1" x14ac:dyDescent="0.3">
      <c r="A46" s="9"/>
      <c r="B46" s="14" t="s">
        <v>28</v>
      </c>
      <c r="C46" s="10">
        <v>667643141.50120676</v>
      </c>
      <c r="D46" s="10">
        <v>2597070.0062690619</v>
      </c>
      <c r="E46" s="10">
        <v>94985794.307440683</v>
      </c>
      <c r="F46" s="10">
        <v>4169830.8461906151</v>
      </c>
      <c r="G46" s="10">
        <v>52212907.70172248</v>
      </c>
      <c r="H46" s="10">
        <v>9638388694.8176174</v>
      </c>
      <c r="I46" s="10">
        <v>379722470.43506682</v>
      </c>
      <c r="J46" s="10">
        <v>1810677041.4043739</v>
      </c>
      <c r="K46" s="10">
        <v>30704287.753345288</v>
      </c>
      <c r="L46" s="10">
        <v>45286308.547150321</v>
      </c>
      <c r="M46" s="10">
        <v>12351389.49070425</v>
      </c>
      <c r="N46" s="10">
        <v>71072613.144514948</v>
      </c>
      <c r="O46" s="10">
        <v>13628822.017561421</v>
      </c>
      <c r="P46" s="11">
        <v>12823440371.973169</v>
      </c>
    </row>
  </sheetData>
  <pageMargins left="0.75" right="0.75" top="1" bottom="1" header="0.5" footer="0.5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tabSelected="1" zoomScale="69" workbookViewId="0">
      <pane ySplit="1" topLeftCell="A31" activePane="bottomLeft" state="frozen"/>
      <selection activeCell="E1" sqref="E1"/>
      <selection pane="bottomLeft" activeCell="D47" sqref="D47"/>
    </sheetView>
  </sheetViews>
  <sheetFormatPr defaultRowHeight="15" x14ac:dyDescent="0.25"/>
  <cols>
    <col min="1" max="1" width="16.140625" customWidth="1"/>
    <col min="2" max="2" width="13.28515625" customWidth="1"/>
    <col min="3" max="7" width="11.7109375" bestFit="1" customWidth="1"/>
    <col min="8" max="8" width="11.5703125" bestFit="1" customWidth="1"/>
    <col min="9" max="11" width="11.7109375" bestFit="1" customWidth="1"/>
    <col min="12" max="12" width="10.7109375" bestFit="1" customWidth="1"/>
    <col min="13" max="13" width="11.7109375" bestFit="1" customWidth="1"/>
    <col min="14" max="14" width="10.7109375" bestFit="1" customWidth="1"/>
    <col min="15" max="15" width="9.7109375" bestFit="1" customWidth="1"/>
    <col min="16" max="16" width="11.5703125" bestFit="1" customWidth="1"/>
    <col min="37" max="42" width="10.140625" bestFit="1" customWidth="1"/>
  </cols>
  <sheetData>
    <row r="1" spans="1:42" ht="54.4" customHeight="1" thickBot="1" x14ac:dyDescent="0.3">
      <c r="A1" s="2"/>
      <c r="B1" s="2"/>
      <c r="C1" s="34" t="s">
        <v>0</v>
      </c>
      <c r="D1" s="35" t="s">
        <v>1</v>
      </c>
      <c r="E1" s="35" t="s">
        <v>2</v>
      </c>
      <c r="F1" s="35" t="s">
        <v>3</v>
      </c>
      <c r="G1" s="35" t="s">
        <v>4</v>
      </c>
      <c r="H1" s="35" t="s">
        <v>5</v>
      </c>
      <c r="I1" s="35" t="s">
        <v>6</v>
      </c>
      <c r="J1" s="35" t="s">
        <v>7</v>
      </c>
      <c r="K1" s="35" t="s">
        <v>8</v>
      </c>
      <c r="L1" s="35" t="s">
        <v>9</v>
      </c>
      <c r="M1" s="35" t="s">
        <v>10</v>
      </c>
      <c r="N1" s="35" t="s">
        <v>11</v>
      </c>
      <c r="O1" s="35" t="s">
        <v>12</v>
      </c>
      <c r="P1" s="75" t="s">
        <v>13</v>
      </c>
      <c r="S1" s="39" t="s">
        <v>5</v>
      </c>
      <c r="T1" s="40" t="s">
        <v>6</v>
      </c>
      <c r="U1" s="40" t="s">
        <v>7</v>
      </c>
      <c r="V1" s="40" t="s">
        <v>4</v>
      </c>
      <c r="W1" s="40" t="s">
        <v>31</v>
      </c>
      <c r="X1" s="41" t="s">
        <v>12</v>
      </c>
      <c r="Y1" s="69" t="s">
        <v>13</v>
      </c>
      <c r="AB1" s="39" t="s">
        <v>5</v>
      </c>
      <c r="AC1" s="40" t="s">
        <v>6</v>
      </c>
      <c r="AD1" s="40" t="s">
        <v>7</v>
      </c>
      <c r="AE1" s="40" t="s">
        <v>4</v>
      </c>
      <c r="AF1" s="40" t="s">
        <v>31</v>
      </c>
      <c r="AG1" s="41" t="s">
        <v>12</v>
      </c>
      <c r="AH1" s="69" t="s">
        <v>13</v>
      </c>
      <c r="AK1" s="39" t="s">
        <v>5</v>
      </c>
      <c r="AL1" s="40" t="s">
        <v>6</v>
      </c>
      <c r="AM1" s="40" t="s">
        <v>7</v>
      </c>
      <c r="AN1" s="40" t="s">
        <v>4</v>
      </c>
      <c r="AO1" s="40" t="s">
        <v>31</v>
      </c>
      <c r="AP1" s="41" t="s">
        <v>12</v>
      </c>
    </row>
    <row r="2" spans="1:42" s="15" customFormat="1" ht="11.1" customHeight="1" thickBot="1" x14ac:dyDescent="0.3">
      <c r="A2" s="2"/>
      <c r="B2" s="2"/>
      <c r="C2" s="36" t="s">
        <v>30</v>
      </c>
      <c r="D2" s="37" t="s">
        <v>30</v>
      </c>
      <c r="E2" s="37" t="s">
        <v>30</v>
      </c>
      <c r="F2" s="37" t="s">
        <v>30</v>
      </c>
      <c r="G2" s="37" t="s">
        <v>30</v>
      </c>
      <c r="H2" s="37" t="s">
        <v>30</v>
      </c>
      <c r="I2" s="37" t="s">
        <v>30</v>
      </c>
      <c r="J2" s="37" t="s">
        <v>30</v>
      </c>
      <c r="K2" s="37" t="s">
        <v>30</v>
      </c>
      <c r="L2" s="37" t="s">
        <v>30</v>
      </c>
      <c r="M2" s="37" t="s">
        <v>30</v>
      </c>
      <c r="N2" s="37" t="s">
        <v>30</v>
      </c>
      <c r="O2" s="37" t="s">
        <v>30</v>
      </c>
      <c r="P2" s="76" t="s">
        <v>30</v>
      </c>
      <c r="S2" s="42" t="s">
        <v>30</v>
      </c>
      <c r="T2" s="43" t="s">
        <v>30</v>
      </c>
      <c r="U2" s="43" t="s">
        <v>30</v>
      </c>
      <c r="V2" s="43" t="s">
        <v>30</v>
      </c>
      <c r="W2" s="43" t="s">
        <v>30</v>
      </c>
      <c r="X2" s="44" t="s">
        <v>30</v>
      </c>
      <c r="Y2" s="15" t="s">
        <v>30</v>
      </c>
      <c r="AB2" s="42" t="s">
        <v>30</v>
      </c>
      <c r="AC2" s="43" t="s">
        <v>30</v>
      </c>
      <c r="AD2" s="43" t="s">
        <v>30</v>
      </c>
      <c r="AE2" s="43" t="s">
        <v>30</v>
      </c>
      <c r="AF2" s="43" t="s">
        <v>30</v>
      </c>
      <c r="AG2" s="44" t="s">
        <v>30</v>
      </c>
      <c r="AK2" s="15" t="s">
        <v>49</v>
      </c>
      <c r="AL2" s="15" t="s">
        <v>49</v>
      </c>
      <c r="AM2" s="15" t="s">
        <v>49</v>
      </c>
      <c r="AN2" s="15" t="s">
        <v>49</v>
      </c>
      <c r="AO2" s="15" t="s">
        <v>49</v>
      </c>
      <c r="AP2" s="15" t="s">
        <v>49</v>
      </c>
    </row>
    <row r="3" spans="1:42" ht="15.75" thickBot="1" x14ac:dyDescent="0.3">
      <c r="A3" s="4" t="s">
        <v>14</v>
      </c>
      <c r="B3" s="17" t="s">
        <v>25</v>
      </c>
      <c r="C3" s="22">
        <f>kg!C3/1000</f>
        <v>5967229.1452494171</v>
      </c>
      <c r="D3" s="23">
        <f>kg!D3/1000</f>
        <v>81727.331179361092</v>
      </c>
      <c r="E3" s="23">
        <f>kg!E3/1000</f>
        <v>13923.847200862961</v>
      </c>
      <c r="F3" s="23">
        <f>kg!F3/1000</f>
        <v>243974.61303458433</v>
      </c>
      <c r="G3" s="23">
        <f>kg!G3/1000</f>
        <v>12444816.364607509</v>
      </c>
      <c r="H3" s="23">
        <f>kg!H3/1000</f>
        <v>127848235.52674609</v>
      </c>
      <c r="I3" s="23">
        <f>kg!I3/1000</f>
        <v>28307723.573195271</v>
      </c>
      <c r="J3" s="23">
        <f>kg!J3/1000</f>
        <v>33423204.827820018</v>
      </c>
      <c r="K3" s="23">
        <f>kg!K3/1000</f>
        <v>8347.1402936476443</v>
      </c>
      <c r="L3" s="23">
        <f>kg!L3/1000</f>
        <v>1713185.9111798981</v>
      </c>
      <c r="M3" s="23">
        <f>kg!M3/1000</f>
        <v>118529.5732933104</v>
      </c>
      <c r="N3" s="23">
        <f>kg!N3/1000</f>
        <v>1292364.175126483</v>
      </c>
      <c r="O3" s="23">
        <f>kg!O3/1000</f>
        <v>146679.12134770301</v>
      </c>
      <c r="P3" s="77">
        <f>kg!P3/1000</f>
        <v>211609941.15027419</v>
      </c>
      <c r="R3" s="45" t="s">
        <v>14</v>
      </c>
      <c r="S3" s="38">
        <f>SUM(H3:H6)</f>
        <v>470184681.35549092</v>
      </c>
      <c r="T3" s="38">
        <f>SUM(I3:I6)</f>
        <v>69044433.997163802</v>
      </c>
      <c r="U3" s="38">
        <f t="shared" ref="U3" si="0">SUM(J3:J6)</f>
        <v>190463974.5384939</v>
      </c>
      <c r="V3" s="38">
        <f>SUM(G3:G6)</f>
        <v>22614354.693568174</v>
      </c>
      <c r="W3" s="38">
        <f>SUM(C3:F6)</f>
        <v>16458221.833150025</v>
      </c>
      <c r="X3" s="38">
        <f>SUM(K3:O6)</f>
        <v>10554271.871765856</v>
      </c>
      <c r="Y3" s="38">
        <f>SUM(S3:X3)</f>
        <v>779319938.28963268</v>
      </c>
      <c r="AA3" s="46" t="s">
        <v>33</v>
      </c>
      <c r="AB3" s="38">
        <f>SUM(S3:S6)</f>
        <v>1462802708.0627623</v>
      </c>
      <c r="AC3" s="38">
        <f t="shared" ref="AC3:AG3" si="1">SUM(T3:T6)</f>
        <v>135416821.17693198</v>
      </c>
      <c r="AD3" s="38">
        <f t="shared" si="1"/>
        <v>433253851.11462069</v>
      </c>
      <c r="AE3" s="38">
        <f t="shared" si="1"/>
        <v>41204919.689403221</v>
      </c>
      <c r="AF3" s="38">
        <f t="shared" si="1"/>
        <v>63748224.480016872</v>
      </c>
      <c r="AG3" s="38">
        <f t="shared" si="1"/>
        <v>29972682.272096451</v>
      </c>
      <c r="AH3" s="38">
        <f>SUM(AB3:AG3)</f>
        <v>2166399206.7958317</v>
      </c>
      <c r="AJ3" s="45" t="s">
        <v>14</v>
      </c>
      <c r="AK3" s="70">
        <f>S3/$Y3</f>
        <v>0.60332689856158628</v>
      </c>
      <c r="AL3" s="70">
        <f t="shared" ref="AL3:AP13" si="2">T3/$Y3</f>
        <v>8.8595749453934253E-2</v>
      </c>
      <c r="AM3" s="70">
        <f t="shared" si="2"/>
        <v>0.24439766670990568</v>
      </c>
      <c r="AN3" s="70">
        <f t="shared" si="2"/>
        <v>2.9018062521536044E-2</v>
      </c>
      <c r="AO3" s="70">
        <f t="shared" si="2"/>
        <v>2.1118697244254723E-2</v>
      </c>
      <c r="AP3" s="70">
        <f t="shared" si="2"/>
        <v>1.3542925508782994E-2</v>
      </c>
    </row>
    <row r="4" spans="1:42" ht="15.75" thickBot="1" x14ac:dyDescent="0.3">
      <c r="A4" s="7"/>
      <c r="B4" s="20" t="s">
        <v>26</v>
      </c>
      <c r="C4" s="24">
        <f>kg!C4/1000</f>
        <v>0</v>
      </c>
      <c r="D4" s="19">
        <f>kg!D4/1000</f>
        <v>56716.101108639872</v>
      </c>
      <c r="E4" s="19">
        <f>kg!E4/1000</f>
        <v>15872.85788825608</v>
      </c>
      <c r="F4" s="19">
        <f>kg!F4/1000</f>
        <v>170752.90965949927</v>
      </c>
      <c r="G4" s="19">
        <f>kg!G4/1000</f>
        <v>4843521.2546023577</v>
      </c>
      <c r="H4" s="19">
        <f>kg!H4/1000</f>
        <v>92531634.698796168</v>
      </c>
      <c r="I4" s="19">
        <f>kg!I4/1000</f>
        <v>19644636.490200408</v>
      </c>
      <c r="J4" s="19">
        <f>kg!J4/1000</f>
        <v>25079311.94271379</v>
      </c>
      <c r="K4" s="19">
        <f>kg!K4/1000</f>
        <v>183556.82261934408</v>
      </c>
      <c r="L4" s="19">
        <f>kg!L4/1000</f>
        <v>1188895.121793895</v>
      </c>
      <c r="M4" s="19">
        <f>kg!M4/1000</f>
        <v>100261.82582252631</v>
      </c>
      <c r="N4" s="19">
        <f>kg!N4/1000</f>
        <v>927863.32495600439</v>
      </c>
      <c r="O4" s="19">
        <f>kg!O4/1000</f>
        <v>123800.43898213109</v>
      </c>
      <c r="P4" s="78">
        <f>kg!P4/1000</f>
        <v>144866823.789143</v>
      </c>
      <c r="R4" s="45" t="s">
        <v>15</v>
      </c>
      <c r="S4" s="38">
        <f>SUM(H7:H10)</f>
        <v>529686338.53936338</v>
      </c>
      <c r="T4" s="38">
        <f>SUM(I7:I10)</f>
        <v>41223627.72765509</v>
      </c>
      <c r="U4" s="38">
        <f t="shared" ref="U4" si="3">SUM(J7:J10)</f>
        <v>173035924.18086222</v>
      </c>
      <c r="V4" s="38">
        <f>SUM(G7:G10)</f>
        <v>13776242.370946197</v>
      </c>
      <c r="W4" s="38">
        <f>SUM(C7:F10)</f>
        <v>23537976.065742321</v>
      </c>
      <c r="X4" s="38">
        <f>SUM(K7:O10)</f>
        <v>9788933.7574617788</v>
      </c>
      <c r="Y4" s="38">
        <f t="shared" ref="Y4:Y12" si="4">SUM(S4:X4)</f>
        <v>791049042.64203095</v>
      </c>
      <c r="AA4" s="46" t="s">
        <v>34</v>
      </c>
      <c r="AB4" s="38">
        <f>SUM(S7:S13)</f>
        <v>429875275.62816375</v>
      </c>
      <c r="AC4" s="38">
        <f t="shared" ref="AC4:AG4" si="5">SUM(T7:T13)</f>
        <v>10708957.285711443</v>
      </c>
      <c r="AD4" s="38">
        <f t="shared" si="5"/>
        <v>58384885.020915464</v>
      </c>
      <c r="AE4" s="38">
        <f t="shared" si="5"/>
        <v>4352262.5943950936</v>
      </c>
      <c r="AF4" s="38">
        <f t="shared" si="5"/>
        <v>37692477.919339269</v>
      </c>
      <c r="AG4" s="38">
        <f t="shared" si="5"/>
        <v>13041185.19940155</v>
      </c>
      <c r="AH4" s="38">
        <f>SUM(AB4:AG4)</f>
        <v>554055043.64792657</v>
      </c>
      <c r="AJ4" s="45" t="s">
        <v>15</v>
      </c>
      <c r="AK4" s="70">
        <f>S4/$Y4</f>
        <v>0.66959987306255986</v>
      </c>
      <c r="AL4" s="70">
        <f t="shared" si="2"/>
        <v>5.2112606811294496E-2</v>
      </c>
      <c r="AM4" s="70">
        <f t="shared" si="2"/>
        <v>0.21874234700156917</v>
      </c>
      <c r="AN4" s="70">
        <f t="shared" si="2"/>
        <v>1.7415155860545404E-2</v>
      </c>
      <c r="AO4" s="70">
        <f t="shared" si="2"/>
        <v>2.975539416257638E-2</v>
      </c>
      <c r="AP4" s="70">
        <f t="shared" si="2"/>
        <v>1.2374623101454799E-2</v>
      </c>
    </row>
    <row r="5" spans="1:42" ht="15.75" thickBot="1" x14ac:dyDescent="0.3">
      <c r="A5" s="7"/>
      <c r="B5" s="20" t="s">
        <v>27</v>
      </c>
      <c r="C5" s="24">
        <f>kg!C5/1000</f>
        <v>6172090.5829985002</v>
      </c>
      <c r="D5" s="19">
        <f>kg!D5/1000</f>
        <v>101472.802340127</v>
      </c>
      <c r="E5" s="19">
        <f>kg!E5/1000</f>
        <v>25633.40011399697</v>
      </c>
      <c r="F5" s="19">
        <f>kg!F5/1000</f>
        <v>305500.12980776723</v>
      </c>
      <c r="G5" s="19">
        <f>kg!G5/1000</f>
        <v>3083123.2851679479</v>
      </c>
      <c r="H5" s="19">
        <f>kg!H5/1000</f>
        <v>166505578.31576639</v>
      </c>
      <c r="I5" s="19">
        <f>kg!I5/1000</f>
        <v>14058768.333305011</v>
      </c>
      <c r="J5" s="19">
        <f>kg!J5/1000</f>
        <v>87957949.014904141</v>
      </c>
      <c r="K5" s="19">
        <f>kg!K5/1000</f>
        <v>646452.31107635645</v>
      </c>
      <c r="L5" s="19">
        <f>kg!L5/1000</f>
        <v>325367.45504935121</v>
      </c>
      <c r="M5" s="19">
        <f>kg!M5/1000</f>
        <v>206702.8916668632</v>
      </c>
      <c r="N5" s="19">
        <f>kg!N5/1000</f>
        <v>1724416.0375206489</v>
      </c>
      <c r="O5" s="19">
        <f>kg!O5/1000</f>
        <v>220315.59185224399</v>
      </c>
      <c r="P5" s="78">
        <f>kg!P5/1000</f>
        <v>281333370.15156955</v>
      </c>
      <c r="R5" s="45" t="s">
        <v>16</v>
      </c>
      <c r="S5" s="38">
        <f>SUM(H11:H14)</f>
        <v>332075735.76582408</v>
      </c>
      <c r="T5" s="38">
        <f>SUM(I11:I14)</f>
        <v>24127335.656394985</v>
      </c>
      <c r="U5" s="38">
        <f t="shared" ref="U5" si="6">SUM(J11:J14)</f>
        <v>61947631.413985804</v>
      </c>
      <c r="V5" s="38">
        <f>SUM(G11:G14)</f>
        <v>3889125.3777541211</v>
      </c>
      <c r="W5" s="38">
        <f>SUM(C11:F14)</f>
        <v>16032356.329907812</v>
      </c>
      <c r="X5" s="38">
        <f>SUM(K11:O14)</f>
        <v>6978979.6080611385</v>
      </c>
      <c r="Y5" s="38">
        <f t="shared" si="4"/>
        <v>445051164.15192789</v>
      </c>
      <c r="AJ5" s="45" t="s">
        <v>16</v>
      </c>
      <c r="AK5" s="70">
        <f t="shared" ref="AK5:AK13" si="7">S5/$Y5</f>
        <v>0.74615181919277673</v>
      </c>
      <c r="AL5" s="70">
        <f t="shared" si="2"/>
        <v>5.4212498696348976E-2</v>
      </c>
      <c r="AM5" s="70">
        <f t="shared" si="2"/>
        <v>0.13919215677602101</v>
      </c>
      <c r="AN5" s="70">
        <f t="shared" si="2"/>
        <v>8.7386028641562741E-3</v>
      </c>
      <c r="AO5" s="70">
        <f t="shared" si="2"/>
        <v>3.6023625194776074E-2</v>
      </c>
      <c r="AP5" s="70">
        <f t="shared" si="2"/>
        <v>1.5681297275921095E-2</v>
      </c>
    </row>
    <row r="6" spans="1:42" ht="15.75" thickBot="1" x14ac:dyDescent="0.3">
      <c r="A6" s="9"/>
      <c r="B6" s="21" t="s">
        <v>28</v>
      </c>
      <c r="C6" s="25">
        <f>kg!C6/1000</f>
        <v>3086904.2788904021</v>
      </c>
      <c r="D6" s="26">
        <f>kg!D6/1000</f>
        <v>50764.705134430689</v>
      </c>
      <c r="E6" s="26">
        <f>kg!E6/1000</f>
        <v>12823.850020601622</v>
      </c>
      <c r="F6" s="26">
        <f>kg!F6/1000</f>
        <v>152835.2785235809</v>
      </c>
      <c r="G6" s="26">
        <f>kg!G6/1000</f>
        <v>2242893.7891903589</v>
      </c>
      <c r="H6" s="26">
        <f>kg!H6/1000</f>
        <v>83299232.814182252</v>
      </c>
      <c r="I6" s="26">
        <f>kg!I6/1000</f>
        <v>7033305.6004631119</v>
      </c>
      <c r="J6" s="26">
        <f>kg!J6/1000</f>
        <v>44003508.75305596</v>
      </c>
      <c r="K6" s="26">
        <f>kg!K6/1000</f>
        <v>323406.47147265368</v>
      </c>
      <c r="L6" s="26">
        <f>kg!L6/1000</f>
        <v>162774.48276786951</v>
      </c>
      <c r="M6" s="26">
        <f>kg!M6/1000</f>
        <v>103409.10178798699</v>
      </c>
      <c r="N6" s="26">
        <f>kg!N6/1000</f>
        <v>922459.86084433075</v>
      </c>
      <c r="O6" s="26">
        <f>kg!O6/1000</f>
        <v>115484.2123126083</v>
      </c>
      <c r="P6" s="79">
        <f>kg!P6/1000</f>
        <v>141509803.19864631</v>
      </c>
      <c r="R6" s="45" t="s">
        <v>32</v>
      </c>
      <c r="S6" s="38">
        <f>SUM(H15:H18)</f>
        <v>130855952.40208384</v>
      </c>
      <c r="T6" s="38">
        <f>SUM(I15:I18)</f>
        <v>1021423.7957180931</v>
      </c>
      <c r="U6" s="38">
        <f t="shared" ref="U6" si="8">SUM(J15:J18)</f>
        <v>7806320.9812787753</v>
      </c>
      <c r="V6" s="38">
        <f>SUM(G15:G18)</f>
        <v>925197.24713472673</v>
      </c>
      <c r="W6" s="38">
        <f>SUM(C15:F18)</f>
        <v>7719670.2512167208</v>
      </c>
      <c r="X6" s="38">
        <f>SUM(K15:O18)</f>
        <v>2650497.0348076769</v>
      </c>
      <c r="Y6" s="38">
        <f t="shared" si="4"/>
        <v>150979061.7122398</v>
      </c>
      <c r="AB6" t="s">
        <v>49</v>
      </c>
      <c r="AC6" t="s">
        <v>49</v>
      </c>
      <c r="AD6" t="s">
        <v>49</v>
      </c>
      <c r="AE6" t="s">
        <v>49</v>
      </c>
      <c r="AF6" t="s">
        <v>49</v>
      </c>
      <c r="AG6" t="s">
        <v>49</v>
      </c>
      <c r="AH6" s="67">
        <f>AH4/AH3</f>
        <v>0.25574928291604682</v>
      </c>
      <c r="AJ6" s="45" t="s">
        <v>32</v>
      </c>
      <c r="AK6" s="70">
        <f t="shared" si="7"/>
        <v>0.86671589370114233</v>
      </c>
      <c r="AL6" s="70">
        <f t="shared" si="2"/>
        <v>6.7653341074862877E-3</v>
      </c>
      <c r="AM6" s="70">
        <f t="shared" si="2"/>
        <v>5.1704659525287806E-2</v>
      </c>
      <c r="AN6" s="70">
        <f t="shared" si="2"/>
        <v>6.1279838186974337E-3</v>
      </c>
      <c r="AO6" s="70">
        <f t="shared" si="2"/>
        <v>5.1130734047944416E-2</v>
      </c>
      <c r="AP6" s="70">
        <f t="shared" si="2"/>
        <v>1.7555394799441931E-2</v>
      </c>
    </row>
    <row r="7" spans="1:42" ht="15.75" thickBot="1" x14ac:dyDescent="0.3">
      <c r="A7" s="4" t="s">
        <v>15</v>
      </c>
      <c r="B7" s="12" t="s">
        <v>25</v>
      </c>
      <c r="C7" s="27">
        <f>kg!C7/1000</f>
        <v>3200714.4658080959</v>
      </c>
      <c r="D7" s="28">
        <f>kg!D7/1000</f>
        <v>21957.639910121048</v>
      </c>
      <c r="E7" s="28">
        <f>kg!E7/1000</f>
        <v>23647.80670479676</v>
      </c>
      <c r="F7" s="28">
        <f>kg!F7/1000</f>
        <v>91812.33953399492</v>
      </c>
      <c r="G7" s="28">
        <f>kg!G7/1000</f>
        <v>4046052.2851506309</v>
      </c>
      <c r="H7" s="28">
        <f>kg!H7/1000</f>
        <v>71484962.043226197</v>
      </c>
      <c r="I7" s="28">
        <f>kg!I7/1000</f>
        <v>10174166.323554911</v>
      </c>
      <c r="J7" s="28">
        <f>kg!J7/1000</f>
        <v>18563951.694860678</v>
      </c>
      <c r="K7" s="28">
        <f>kg!K7/1000</f>
        <v>14395.115577349519</v>
      </c>
      <c r="L7" s="28">
        <f>kg!L7/1000</f>
        <v>172575.36582560721</v>
      </c>
      <c r="M7" s="28">
        <f>kg!M7/1000</f>
        <v>51116.937746658172</v>
      </c>
      <c r="N7" s="28">
        <f>kg!N7/1000</f>
        <v>825798.63926381513</v>
      </c>
      <c r="O7" s="28">
        <f>kg!O7/1000</f>
        <v>85840.980376875552</v>
      </c>
      <c r="P7" s="80">
        <f>kg!P7/1000</f>
        <v>108756991.63753979</v>
      </c>
      <c r="R7" s="45" t="s">
        <v>18</v>
      </c>
      <c r="S7" s="38">
        <f>SUM(H19:H22)</f>
        <v>28588759.678277582</v>
      </c>
      <c r="T7" s="38">
        <f>SUM(I19:I22)</f>
        <v>2071066.2241680953</v>
      </c>
      <c r="U7" s="38">
        <f t="shared" ref="U7" si="9">SUM(J19:J22)</f>
        <v>8304652.4384074481</v>
      </c>
      <c r="V7" s="38">
        <f>SUM(G19:G22)</f>
        <v>352340.02683800628</v>
      </c>
      <c r="W7" s="38">
        <f>SUM(C19:F22)</f>
        <v>1187307.7869704412</v>
      </c>
      <c r="X7" s="38">
        <f>SUM(K19:O22)</f>
        <v>967337.52815781417</v>
      </c>
      <c r="Y7" s="38">
        <f t="shared" si="4"/>
        <v>41471463.682819389</v>
      </c>
      <c r="AA7" s="46" t="s">
        <v>33</v>
      </c>
      <c r="AB7" s="70">
        <f>AB3/$AH3</f>
        <v>0.67522306298583379</v>
      </c>
      <c r="AC7" s="70">
        <f t="shared" ref="AC7:AG7" si="10">AC3/$AH3</f>
        <v>6.2507787462319761E-2</v>
      </c>
      <c r="AD7" s="70">
        <f t="shared" si="10"/>
        <v>0.19998800302157418</v>
      </c>
      <c r="AE7" s="70">
        <f t="shared" si="10"/>
        <v>1.9020003127838341E-2</v>
      </c>
      <c r="AF7" s="70">
        <f t="shared" si="10"/>
        <v>2.9425889872948384E-2</v>
      </c>
      <c r="AG7" s="70">
        <f t="shared" si="10"/>
        <v>1.3835253529485423E-2</v>
      </c>
      <c r="AH7" s="70">
        <f>SUM(AB7:AG7)</f>
        <v>0.99999999999999989</v>
      </c>
      <c r="AJ7" s="45" t="s">
        <v>18</v>
      </c>
      <c r="AK7" s="70">
        <f t="shared" si="7"/>
        <v>0.68935979441017903</v>
      </c>
      <c r="AL7" s="70">
        <f t="shared" si="2"/>
        <v>4.9939549759033156E-2</v>
      </c>
      <c r="AM7" s="70">
        <f t="shared" si="2"/>
        <v>0.20024980313988441</v>
      </c>
      <c r="AN7" s="70">
        <f t="shared" si="2"/>
        <v>8.4959631406492202E-3</v>
      </c>
      <c r="AO7" s="70">
        <f t="shared" si="2"/>
        <v>2.8629512477571745E-2</v>
      </c>
      <c r="AP7" s="70">
        <f t="shared" si="2"/>
        <v>2.3325377072682351E-2</v>
      </c>
    </row>
    <row r="8" spans="1:42" ht="15.75" thickBot="1" x14ac:dyDescent="0.3">
      <c r="A8" s="7"/>
      <c r="B8" s="13" t="s">
        <v>26</v>
      </c>
      <c r="C8" s="30">
        <f>kg!C8/1000</f>
        <v>4272694.3052542964</v>
      </c>
      <c r="D8" s="18">
        <f>kg!D8/1000</f>
        <v>28237.563485373037</v>
      </c>
      <c r="E8" s="18">
        <f>kg!E8/1000</f>
        <v>38193.485452836823</v>
      </c>
      <c r="F8" s="18">
        <f>kg!F8/1000</f>
        <v>122134.09971061911</v>
      </c>
      <c r="G8" s="18">
        <f>kg!G8/1000</f>
        <v>3282613.028897563</v>
      </c>
      <c r="H8" s="18">
        <f>kg!H8/1000</f>
        <v>98463871.496910349</v>
      </c>
      <c r="I8" s="18">
        <f>kg!I8/1000</f>
        <v>13083995.75947604</v>
      </c>
      <c r="J8" s="18">
        <f>kg!J8/1000</f>
        <v>24598633.325142749</v>
      </c>
      <c r="K8" s="18">
        <f>kg!K8/1000</f>
        <v>185882.6700898784</v>
      </c>
      <c r="L8" s="18">
        <f>kg!L8/1000</f>
        <v>221932.22352033711</v>
      </c>
      <c r="M8" s="18">
        <f>kg!M8/1000</f>
        <v>92015.575886346793</v>
      </c>
      <c r="N8" s="18">
        <f>kg!N8/1000</f>
        <v>1082712.2153381761</v>
      </c>
      <c r="O8" s="18">
        <f>kg!O8/1000</f>
        <v>157554.08053045618</v>
      </c>
      <c r="P8" s="81">
        <f>kg!P8/1000</f>
        <v>145630469.82969511</v>
      </c>
      <c r="R8" s="45" t="s">
        <v>20</v>
      </c>
      <c r="S8" s="38">
        <f>SUM(H23:H26)</f>
        <v>40838335.825804986</v>
      </c>
      <c r="T8" s="38">
        <f>SUM(I23:I26)</f>
        <v>3753641.1330733737</v>
      </c>
      <c r="U8" s="38">
        <f t="shared" ref="U8" si="11">SUM(J23:J26)</f>
        <v>20978314.528407164</v>
      </c>
      <c r="V8" s="38">
        <f>SUM(G23:G26)</f>
        <v>385574.86935465806</v>
      </c>
      <c r="W8" s="38">
        <f>SUM(C23:F26)</f>
        <v>4072210.0802359134</v>
      </c>
      <c r="X8" s="38">
        <f>SUM(K23:O26)</f>
        <v>1421840.2662877697</v>
      </c>
      <c r="Y8" s="38">
        <f t="shared" si="4"/>
        <v>71449916.703163862</v>
      </c>
      <c r="AA8" s="46" t="s">
        <v>34</v>
      </c>
      <c r="AB8" s="70">
        <f>AB4/$AH4</f>
        <v>0.77587106291433261</v>
      </c>
      <c r="AC8" s="70">
        <f t="shared" ref="AC8:AG8" si="12">AC4/$AH4</f>
        <v>1.9328327408055207E-2</v>
      </c>
      <c r="AD8" s="70">
        <f t="shared" si="12"/>
        <v>0.10537740914062692</v>
      </c>
      <c r="AE8" s="70">
        <f t="shared" si="12"/>
        <v>7.8552891888494965E-3</v>
      </c>
      <c r="AF8" s="70">
        <f t="shared" si="12"/>
        <v>6.8030204492265031E-2</v>
      </c>
      <c r="AG8" s="70">
        <f t="shared" si="12"/>
        <v>2.3537706855870717E-2</v>
      </c>
      <c r="AH8" s="70">
        <f>SUM(AB8:AG8)</f>
        <v>1</v>
      </c>
      <c r="AJ8" s="45" t="s">
        <v>20</v>
      </c>
      <c r="AK8" s="70">
        <f t="shared" si="7"/>
        <v>0.57156589832660543</v>
      </c>
      <c r="AL8" s="70">
        <f t="shared" si="2"/>
        <v>5.2535276544376425E-2</v>
      </c>
      <c r="AM8" s="70">
        <f t="shared" si="2"/>
        <v>0.29360866319216056</v>
      </c>
      <c r="AN8" s="70">
        <f t="shared" si="2"/>
        <v>5.3964355333892848E-3</v>
      </c>
      <c r="AO8" s="70">
        <f t="shared" si="2"/>
        <v>5.6993909414251177E-2</v>
      </c>
      <c r="AP8" s="70">
        <f t="shared" si="2"/>
        <v>1.9899816989217139E-2</v>
      </c>
    </row>
    <row r="9" spans="1:42" ht="15.75" thickBot="1" x14ac:dyDescent="0.3">
      <c r="A9" s="7"/>
      <c r="B9" s="13" t="s">
        <v>27</v>
      </c>
      <c r="C9" s="30">
        <f>kg!C9/1000</f>
        <v>11407533.93052111</v>
      </c>
      <c r="D9" s="18">
        <f>kg!D9/1000</f>
        <v>73135.786031340089</v>
      </c>
      <c r="E9" s="18">
        <f>kg!E9/1000</f>
        <v>78668.867422217329</v>
      </c>
      <c r="F9" s="18">
        <f>kg!F9/1000</f>
        <v>316329.46618050622</v>
      </c>
      <c r="G9" s="18">
        <f>kg!G9/1000</f>
        <v>4224683.0880880058</v>
      </c>
      <c r="H9" s="18">
        <f>kg!H9/1000</f>
        <v>271425307.8981654</v>
      </c>
      <c r="I9" s="18">
        <f>kg!I9/1000</f>
        <v>13555111.64769017</v>
      </c>
      <c r="J9" s="18">
        <f>kg!J9/1000</f>
        <v>97990647.568356022</v>
      </c>
      <c r="K9" s="18">
        <f>kg!K9/1000</f>
        <v>914931.99087353388</v>
      </c>
      <c r="L9" s="18">
        <f>kg!L9/1000</f>
        <v>574808.36196262587</v>
      </c>
      <c r="M9" s="18">
        <f>kg!M9/1000</f>
        <v>389387.20207565674</v>
      </c>
      <c r="N9" s="18">
        <f>kg!N9/1000</f>
        <v>2880387.7238546349</v>
      </c>
      <c r="O9" s="18">
        <f>kg!O9/1000</f>
        <v>407184.75280202879</v>
      </c>
      <c r="P9" s="81">
        <f>kg!P9/1000</f>
        <v>404238118.28402364</v>
      </c>
      <c r="R9" s="45" t="s">
        <v>21</v>
      </c>
      <c r="S9" s="38">
        <f>SUM(H27:H30)</f>
        <v>48774985.547606178</v>
      </c>
      <c r="T9" s="38">
        <f>SUM(I27:I30)</f>
        <v>341847.28453760117</v>
      </c>
      <c r="U9" s="38">
        <f t="shared" ref="U9" si="13">SUM(J27:J30)</f>
        <v>2811444.9351205118</v>
      </c>
      <c r="V9" s="38">
        <f>SUM(G27:G30)</f>
        <v>352611.76155109372</v>
      </c>
      <c r="W9" s="38">
        <f>SUM(C27:F30)</f>
        <v>2883867.3157936702</v>
      </c>
      <c r="X9" s="38">
        <f>SUM(K27:O30)</f>
        <v>985991.9261216718</v>
      </c>
      <c r="Y9" s="38">
        <f t="shared" si="4"/>
        <v>56150748.770730734</v>
      </c>
      <c r="AJ9" s="45" t="s">
        <v>21</v>
      </c>
      <c r="AK9" s="70">
        <f t="shared" si="7"/>
        <v>0.86864354644244279</v>
      </c>
      <c r="AL9" s="70">
        <f t="shared" si="2"/>
        <v>6.0880271772224921E-3</v>
      </c>
      <c r="AM9" s="70">
        <f t="shared" si="2"/>
        <v>5.0069589394077893E-2</v>
      </c>
      <c r="AN9" s="70">
        <f t="shared" si="2"/>
        <v>6.2797339175447815E-3</v>
      </c>
      <c r="AO9" s="70">
        <f t="shared" si="2"/>
        <v>5.135937416558408E-2</v>
      </c>
      <c r="AP9" s="70">
        <f t="shared" si="2"/>
        <v>1.7559728903127864E-2</v>
      </c>
    </row>
    <row r="10" spans="1:42" ht="15.75" thickBot="1" x14ac:dyDescent="0.3">
      <c r="A10" s="9"/>
      <c r="B10" s="14" t="s">
        <v>28</v>
      </c>
      <c r="C10" s="32">
        <f>kg!C10/1000</f>
        <v>3710602.0212658751</v>
      </c>
      <c r="D10" s="33">
        <f>kg!D10/1000</f>
        <v>23795.798561142299</v>
      </c>
      <c r="E10" s="33">
        <f>kg!E10/1000</f>
        <v>25596.067585984652</v>
      </c>
      <c r="F10" s="33">
        <f>kg!F10/1000</f>
        <v>102922.42231401449</v>
      </c>
      <c r="G10" s="33">
        <f>kg!G10/1000</f>
        <v>2222893.9688099981</v>
      </c>
      <c r="H10" s="33">
        <f>kg!H10/1000</f>
        <v>88312197.101061493</v>
      </c>
      <c r="I10" s="33">
        <f>kg!I10/1000</f>
        <v>4410353.9969339715</v>
      </c>
      <c r="J10" s="33">
        <f>kg!J10/1000</f>
        <v>31882691.592502769</v>
      </c>
      <c r="K10" s="33">
        <f>kg!K10/1000</f>
        <v>297686.51618295291</v>
      </c>
      <c r="L10" s="33">
        <f>kg!L10/1000</f>
        <v>187022.31472102451</v>
      </c>
      <c r="M10" s="33">
        <f>kg!M10/1000</f>
        <v>126692.82612083451</v>
      </c>
      <c r="N10" s="33">
        <f>kg!N10/1000</f>
        <v>981996.22519494884</v>
      </c>
      <c r="O10" s="33">
        <f>kg!O10/1000</f>
        <v>139012.03951803542</v>
      </c>
      <c r="P10" s="74">
        <f>kg!P10/1000</f>
        <v>132423462.890773</v>
      </c>
      <c r="R10" s="45" t="s">
        <v>22</v>
      </c>
      <c r="S10" s="38">
        <f>SUM(H31:H34)</f>
        <v>135144991.12622151</v>
      </c>
      <c r="T10" s="38">
        <f>SUM(I31:I34)</f>
        <v>674311.68321391707</v>
      </c>
      <c r="U10" s="38">
        <f t="shared" ref="U10" si="14">SUM(J31:J34)</f>
        <v>5909715.753429601</v>
      </c>
      <c r="V10" s="38">
        <f>SUM(G31:G34)</f>
        <v>1287465.8109592616</v>
      </c>
      <c r="W10" s="38">
        <f>SUM(C31:F34)</f>
        <v>13384635.131021855</v>
      </c>
      <c r="X10" s="38">
        <f>SUM(K31:O34)</f>
        <v>4277311.2975100419</v>
      </c>
      <c r="Y10" s="38">
        <f t="shared" si="4"/>
        <v>160678430.80235615</v>
      </c>
      <c r="AJ10" s="45" t="s">
        <v>22</v>
      </c>
      <c r="AK10" s="70">
        <f t="shared" si="7"/>
        <v>0.84108981181461584</v>
      </c>
      <c r="AL10" s="70">
        <f t="shared" si="2"/>
        <v>4.1966534017459992E-3</v>
      </c>
      <c r="AM10" s="70">
        <f t="shared" si="2"/>
        <v>3.6779770152839592E-2</v>
      </c>
      <c r="AN10" s="70">
        <f t="shared" si="2"/>
        <v>8.0126859873489789E-3</v>
      </c>
      <c r="AO10" s="70">
        <f t="shared" si="2"/>
        <v>8.3300758316999859E-2</v>
      </c>
      <c r="AP10" s="70">
        <f t="shared" si="2"/>
        <v>2.6620320326449943E-2</v>
      </c>
    </row>
    <row r="11" spans="1:42" ht="15.75" thickBot="1" x14ac:dyDescent="0.3">
      <c r="A11" s="4" t="s">
        <v>16</v>
      </c>
      <c r="B11" s="12" t="s">
        <v>25</v>
      </c>
      <c r="C11" s="27">
        <f>kg!C11/1000</f>
        <v>4579873.3657352068</v>
      </c>
      <c r="D11" s="28">
        <f>kg!D11/1000</f>
        <v>19017.633495403348</v>
      </c>
      <c r="E11" s="28">
        <f>kg!E11/1000</f>
        <v>19734.5015610269</v>
      </c>
      <c r="F11" s="28">
        <f>kg!F11/1000</f>
        <v>29989.326798394799</v>
      </c>
      <c r="G11" s="28">
        <f>kg!G11/1000</f>
        <v>1108384.8566208989</v>
      </c>
      <c r="H11" s="28">
        <f>kg!H11/1000</f>
        <v>94089906.43350023</v>
      </c>
      <c r="I11" s="28">
        <f>kg!I11/1000</f>
        <v>11138453.885365579</v>
      </c>
      <c r="J11" s="28">
        <f>kg!J11/1000</f>
        <v>17630140.626923431</v>
      </c>
      <c r="K11" s="28">
        <f>kg!K11/1000</f>
        <v>6509.1824187821194</v>
      </c>
      <c r="L11" s="28">
        <f>kg!L11/1000</f>
        <v>363362.53471304057</v>
      </c>
      <c r="M11" s="28">
        <f>kg!M11/1000</f>
        <v>63100.598838238249</v>
      </c>
      <c r="N11" s="28">
        <f>kg!N11/1000</f>
        <v>1232495.8979499259</v>
      </c>
      <c r="O11" s="28">
        <f>kg!O11/1000</f>
        <v>126847.3092462861</v>
      </c>
      <c r="P11" s="80">
        <f>kg!P11/1000</f>
        <v>130407816.1531665</v>
      </c>
      <c r="R11" s="45" t="s">
        <v>19</v>
      </c>
      <c r="S11" s="38">
        <f>SUM(H35:H38)</f>
        <v>124653132.91244957</v>
      </c>
      <c r="T11" s="38">
        <f>SUM(I35:I38)</f>
        <v>897047.17295124859</v>
      </c>
      <c r="U11" s="38">
        <f t="shared" ref="U11" si="15">SUM(J35:J38)</f>
        <v>9463069.7501499858</v>
      </c>
      <c r="V11" s="38">
        <f>SUM(G35:G38)</f>
        <v>1349237.7918729193</v>
      </c>
      <c r="W11" s="38">
        <f>SUM(C35:F38)</f>
        <v>12661829.178851189</v>
      </c>
      <c r="X11" s="38">
        <f>SUM(K35:O38)</f>
        <v>4269711.912387263</v>
      </c>
      <c r="Y11" s="38">
        <f t="shared" si="4"/>
        <v>153294028.71866217</v>
      </c>
      <c r="AJ11" s="45" t="s">
        <v>19</v>
      </c>
      <c r="AK11" s="70">
        <f t="shared" si="7"/>
        <v>0.81316365649977973</v>
      </c>
      <c r="AL11" s="70">
        <f t="shared" si="2"/>
        <v>5.8518076695445419E-3</v>
      </c>
      <c r="AM11" s="70">
        <f t="shared" si="2"/>
        <v>6.1731496192310206E-2</v>
      </c>
      <c r="AN11" s="70">
        <f t="shared" si="2"/>
        <v>8.8016330652327737E-3</v>
      </c>
      <c r="AO11" s="70">
        <f t="shared" si="2"/>
        <v>8.2598319612887341E-2</v>
      </c>
      <c r="AP11" s="70">
        <f t="shared" si="2"/>
        <v>2.7853086960245466E-2</v>
      </c>
    </row>
    <row r="12" spans="1:42" ht="15.75" thickBot="1" x14ac:dyDescent="0.3">
      <c r="A12" s="7"/>
      <c r="B12" s="13" t="s">
        <v>26</v>
      </c>
      <c r="C12" s="30">
        <f>kg!C12/1000</f>
        <v>3277342.4646974667</v>
      </c>
      <c r="D12" s="18">
        <f>kg!D12/1000</f>
        <v>13935.588653535411</v>
      </c>
      <c r="E12" s="18">
        <f>kg!E12/1000</f>
        <v>15305.0158355567</v>
      </c>
      <c r="F12" s="18">
        <f>kg!F12/1000</f>
        <v>21975.337907310561</v>
      </c>
      <c r="G12" s="18">
        <f>kg!G12/1000</f>
        <v>823618.15436314652</v>
      </c>
      <c r="H12" s="18">
        <f>kg!H12/1000</f>
        <v>72319033.487559721</v>
      </c>
      <c r="I12" s="18">
        <f>kg!I12/1000</f>
        <v>8161946.7332960041</v>
      </c>
      <c r="J12" s="18">
        <f>kg!J12/1000</f>
        <v>12906925.79108482</v>
      </c>
      <c r="K12" s="18">
        <f>kg!K12/1000</f>
        <v>113880.4541569306</v>
      </c>
      <c r="L12" s="18">
        <f>kg!L12/1000</f>
        <v>266261.87832943781</v>
      </c>
      <c r="M12" s="18">
        <f>kg!M12/1000</f>
        <v>57813.523371645111</v>
      </c>
      <c r="N12" s="18">
        <f>kg!N12/1000</f>
        <v>941392.45357948705</v>
      </c>
      <c r="O12" s="18">
        <f>kg!O12/1000</f>
        <v>335077.29197999818</v>
      </c>
      <c r="P12" s="81">
        <f>kg!P12/1000</f>
        <v>99254508.174814999</v>
      </c>
      <c r="R12" s="45" t="s">
        <v>23</v>
      </c>
      <c r="S12" s="38">
        <f>SUM(H39:H42)</f>
        <v>17517644.620217379</v>
      </c>
      <c r="T12" s="38">
        <f>SUM(I39:I42)</f>
        <v>1021994.9759188301</v>
      </c>
      <c r="U12" s="38">
        <f t="shared" ref="U12" si="16">SUM(J39:J42)</f>
        <v>4422688.5404721191</v>
      </c>
      <c r="V12" s="38">
        <f>SUM(G39:G42)</f>
        <v>157697.85056399781</v>
      </c>
      <c r="W12" s="38">
        <f>SUM(C39:F42)</f>
        <v>816466.91772935411</v>
      </c>
      <c r="X12" s="38">
        <f>SUM(K39:O42)</f>
        <v>374641.55705713213</v>
      </c>
      <c r="Y12" s="38">
        <f t="shared" si="4"/>
        <v>24311134.461958814</v>
      </c>
      <c r="AJ12" s="45" t="s">
        <v>23</v>
      </c>
      <c r="AK12" s="70">
        <f t="shared" si="7"/>
        <v>0.72056055827540078</v>
      </c>
      <c r="AL12" s="70">
        <f t="shared" si="2"/>
        <v>4.2038144189363559E-2</v>
      </c>
      <c r="AM12" s="70">
        <f t="shared" si="2"/>
        <v>0.18192028625371565</v>
      </c>
      <c r="AN12" s="70">
        <f t="shared" si="2"/>
        <v>6.4866512424896381E-3</v>
      </c>
      <c r="AO12" s="70">
        <f t="shared" si="2"/>
        <v>3.358407313352374E-2</v>
      </c>
      <c r="AP12" s="70">
        <f t="shared" si="2"/>
        <v>1.5410286905506516E-2</v>
      </c>
    </row>
    <row r="13" spans="1:42" x14ac:dyDescent="0.25">
      <c r="A13" s="7"/>
      <c r="B13" s="13" t="s">
        <v>27</v>
      </c>
      <c r="C13" s="30">
        <f>kg!C13/1000</f>
        <v>4936682.1507023033</v>
      </c>
      <c r="D13" s="18">
        <f>kg!D13/1000</f>
        <v>20841.794577252611</v>
      </c>
      <c r="E13" s="18">
        <f>kg!E13/1000</f>
        <v>102424.4469871428</v>
      </c>
      <c r="F13" s="18">
        <f>kg!F13/1000</f>
        <v>33237.44655172246</v>
      </c>
      <c r="G13" s="18">
        <f>kg!G13/1000</f>
        <v>1237342.937044566</v>
      </c>
      <c r="H13" s="18">
        <f>kg!H13/1000</f>
        <v>104738795.7042366</v>
      </c>
      <c r="I13" s="18">
        <f>kg!I13/1000</f>
        <v>3051712.083986436</v>
      </c>
      <c r="J13" s="18">
        <f>kg!J13/1000</f>
        <v>19858564.495634351</v>
      </c>
      <c r="K13" s="18">
        <f>kg!K13/1000</f>
        <v>333501.23241987167</v>
      </c>
      <c r="L13" s="18">
        <f>kg!L13/1000</f>
        <v>375798.08705912711</v>
      </c>
      <c r="M13" s="18">
        <f>kg!M13/1000</f>
        <v>137623.72101527959</v>
      </c>
      <c r="N13" s="18">
        <f>kg!N13/1000</f>
        <v>972943.20503688778</v>
      </c>
      <c r="O13" s="18">
        <f>kg!O13/1000</f>
        <v>509360.15396833787</v>
      </c>
      <c r="P13" s="81">
        <f>kg!P13/1000</f>
        <v>136308827.4592199</v>
      </c>
      <c r="R13" s="45" t="s">
        <v>24</v>
      </c>
      <c r="S13" s="38">
        <f>SUM(H43:H46)</f>
        <v>34357425.917586543</v>
      </c>
      <c r="T13" s="38">
        <f>SUM(I43:I46)</f>
        <v>1949048.8118483783</v>
      </c>
      <c r="U13" s="38">
        <f t="shared" ref="U13" si="17">SUM(J43:J46)</f>
        <v>6494999.0749286376</v>
      </c>
      <c r="V13" s="38">
        <f>SUM(G43:G46)</f>
        <v>467334.48325515678</v>
      </c>
      <c r="W13" s="38">
        <f>SUM(C43:F46)</f>
        <v>2686161.5087368526</v>
      </c>
      <c r="X13" s="38">
        <f>SUM(K43:O46)</f>
        <v>744350.71187985758</v>
      </c>
      <c r="Y13" s="38">
        <f>SUM(S13:X13)</f>
        <v>46699320.508235432</v>
      </c>
      <c r="AJ13" s="45" t="s">
        <v>24</v>
      </c>
      <c r="AK13" s="70">
        <f t="shared" si="7"/>
        <v>0.73571575653927568</v>
      </c>
      <c r="AL13" s="70">
        <f t="shared" si="2"/>
        <v>4.1736127863030964E-2</v>
      </c>
      <c r="AM13" s="70">
        <f t="shared" si="2"/>
        <v>0.13908123296533284</v>
      </c>
      <c r="AN13" s="70">
        <f t="shared" si="2"/>
        <v>1.0007307990118234E-2</v>
      </c>
      <c r="AO13" s="70">
        <f t="shared" si="2"/>
        <v>5.7520355317871225E-2</v>
      </c>
      <c r="AP13" s="70">
        <f t="shared" si="2"/>
        <v>1.5939219324370923E-2</v>
      </c>
    </row>
    <row r="14" spans="1:42" ht="15.75" thickBot="1" x14ac:dyDescent="0.3">
      <c r="A14" s="9"/>
      <c r="B14" s="14" t="s">
        <v>28</v>
      </c>
      <c r="C14" s="32">
        <f>kg!C14/1000</f>
        <v>2870956.905335783</v>
      </c>
      <c r="D14" s="33">
        <f>kg!D14/1000</f>
        <v>12123.958981899259</v>
      </c>
      <c r="E14" s="33">
        <f>kg!E14/1000</f>
        <v>59581.711613795771</v>
      </c>
      <c r="F14" s="33">
        <f>kg!F14/1000</f>
        <v>19334.680474010911</v>
      </c>
      <c r="G14" s="33">
        <f>kg!G14/1000</f>
        <v>719779.42972550984</v>
      </c>
      <c r="H14" s="33">
        <f>kg!H14/1000</f>
        <v>60928000.140527494</v>
      </c>
      <c r="I14" s="33">
        <f>kg!I14/1000</f>
        <v>1775222.953746967</v>
      </c>
      <c r="J14" s="33">
        <f>kg!J14/1000</f>
        <v>11552000.5003432</v>
      </c>
      <c r="K14" s="33">
        <f>kg!K14/1000</f>
        <v>194002.26056754388</v>
      </c>
      <c r="L14" s="33">
        <f>kg!L14/1000</f>
        <v>218606.92351098219</v>
      </c>
      <c r="M14" s="33">
        <f>kg!M14/1000</f>
        <v>80057.614153183327</v>
      </c>
      <c r="N14" s="33">
        <f>kg!N14/1000</f>
        <v>357118.86267005437</v>
      </c>
      <c r="O14" s="33">
        <f>kg!O14/1000</f>
        <v>293226.42307609774</v>
      </c>
      <c r="P14" s="74">
        <f>kg!P14/1000</f>
        <v>79080012.364726514</v>
      </c>
    </row>
    <row r="15" spans="1:42" x14ac:dyDescent="0.25">
      <c r="A15" s="4" t="s">
        <v>17</v>
      </c>
      <c r="B15" s="12" t="s">
        <v>25</v>
      </c>
      <c r="C15" s="27">
        <f>kg!C15/1000</f>
        <v>218116.1326636415</v>
      </c>
      <c r="D15" s="28">
        <f>kg!D15/1000</f>
        <v>1127.0278043054141</v>
      </c>
      <c r="E15" s="28">
        <f>kg!E15/1000</f>
        <v>248.1432722207513</v>
      </c>
      <c r="F15" s="28">
        <f>kg!F15/1000</f>
        <v>3597.1543024602552</v>
      </c>
      <c r="G15" s="28">
        <f>kg!G15/1000</f>
        <v>304181.16951396619</v>
      </c>
      <c r="H15" s="28">
        <f>kg!H15/1000</f>
        <v>3587802.326180079</v>
      </c>
      <c r="I15" s="28">
        <f>kg!I15/1000</f>
        <v>233768.26963236579</v>
      </c>
      <c r="J15" s="28">
        <f>kg!J15/1000</f>
        <v>772969.71316236258</v>
      </c>
      <c r="K15" s="28">
        <f>kg!K15/1000</f>
        <v>6603.490453715629</v>
      </c>
      <c r="L15" s="28">
        <f>kg!L15/1000</f>
        <v>22947.566291534029</v>
      </c>
      <c r="M15" s="28">
        <f>kg!M15/1000</f>
        <v>4156.7236362833237</v>
      </c>
      <c r="N15" s="28">
        <f>kg!N15/1000</f>
        <v>78748.012385584909</v>
      </c>
      <c r="O15" s="28">
        <f>kg!O15/1000</f>
        <v>7904.4034353128673</v>
      </c>
      <c r="P15" s="80">
        <f>kg!P15/1000</f>
        <v>5242170.1327338321</v>
      </c>
    </row>
    <row r="16" spans="1:42" x14ac:dyDescent="0.25">
      <c r="A16" s="7"/>
      <c r="B16" s="13" t="s">
        <v>26</v>
      </c>
      <c r="C16" s="30">
        <f>kg!C16/1000</f>
        <v>756851.72630174854</v>
      </c>
      <c r="D16" s="18">
        <f>kg!D16/1000</f>
        <v>3797.3916627328149</v>
      </c>
      <c r="E16" s="18">
        <f>kg!E16/1000</f>
        <v>673.84808781251957</v>
      </c>
      <c r="F16" s="18">
        <f>kg!F16/1000</f>
        <v>12120.20121024838</v>
      </c>
      <c r="G16" s="18">
        <f>kg!G16/1000</f>
        <v>511644.51252506633</v>
      </c>
      <c r="H16" s="18">
        <f>kg!H16/1000</f>
        <v>13691266.051182739</v>
      </c>
      <c r="I16" s="18">
        <f>kg!I16/1000</f>
        <v>787655.52608572727</v>
      </c>
      <c r="J16" s="18">
        <f>kg!J16/1000</f>
        <v>2604433.3006644282</v>
      </c>
      <c r="K16" s="18">
        <f>kg!K16/1000</f>
        <v>79883.33952671077</v>
      </c>
      <c r="L16" s="18">
        <f>kg!L16/1000</f>
        <v>77319.207727252811</v>
      </c>
      <c r="M16" s="18">
        <f>kg!M16/1000</f>
        <v>19233.304867857751</v>
      </c>
      <c r="N16" s="18">
        <f>kg!N16/1000</f>
        <v>267391.67761090311</v>
      </c>
      <c r="O16" s="18">
        <f>kg!O16/1000</f>
        <v>25550.15458729344</v>
      </c>
      <c r="P16" s="81">
        <f>kg!P16/1000</f>
        <v>18837820.242040519</v>
      </c>
    </row>
    <row r="17" spans="1:18" x14ac:dyDescent="0.25">
      <c r="A17" s="7"/>
      <c r="B17" s="13" t="s">
        <v>27</v>
      </c>
      <c r="C17" s="30">
        <f>kg!C17/1000</f>
        <v>2815715.579888578</v>
      </c>
      <c r="D17" s="18">
        <f>kg!D17/1000</f>
        <v>9173.3288159668446</v>
      </c>
      <c r="E17" s="18">
        <f>kg!E17/1000</f>
        <v>416386.63451383571</v>
      </c>
      <c r="F17" s="18">
        <f>kg!F17/1000</f>
        <v>29442.15947782265</v>
      </c>
      <c r="G17" s="18">
        <f>kg!G17/1000</f>
        <v>53202.238867548891</v>
      </c>
      <c r="H17" s="18">
        <f>kg!H17/1000</f>
        <v>55247856.31830547</v>
      </c>
      <c r="I17" s="18">
        <f>kg!I17/1000</f>
        <v>0</v>
      </c>
      <c r="J17" s="18">
        <f>kg!J17/1000</f>
        <v>2154384.0158362691</v>
      </c>
      <c r="K17" s="18">
        <f>kg!K17/1000</f>
        <v>332198.65238072316</v>
      </c>
      <c r="L17" s="18">
        <f>kg!L17/1000</f>
        <v>186779.39471792598</v>
      </c>
      <c r="M17" s="18">
        <f>kg!M17/1000</f>
        <v>71351.066285264911</v>
      </c>
      <c r="N17" s="18">
        <f>kg!N17/1000</f>
        <v>458878.20863073465</v>
      </c>
      <c r="O17" s="18">
        <f>kg!O17/1000</f>
        <v>71809.076779992276</v>
      </c>
      <c r="P17" s="81">
        <f>kg!P17/1000</f>
        <v>61847176.674500041</v>
      </c>
    </row>
    <row r="18" spans="1:18" ht="15.75" thickBot="1" x14ac:dyDescent="0.3">
      <c r="A18" s="9"/>
      <c r="B18" s="14" t="s">
        <v>28</v>
      </c>
      <c r="C18" s="32">
        <f>kg!C18/1000</f>
        <v>2972043.3448561612</v>
      </c>
      <c r="D18" s="33">
        <f>kg!D18/1000</f>
        <v>9684.9251052172331</v>
      </c>
      <c r="E18" s="33">
        <f>kg!E18/1000</f>
        <v>439608.50537274941</v>
      </c>
      <c r="F18" s="33">
        <f>kg!F18/1000</f>
        <v>31084.147881220419</v>
      </c>
      <c r="G18" s="33">
        <f>kg!G18/1000</f>
        <v>56169.326228145386</v>
      </c>
      <c r="H18" s="33">
        <f>kg!H18/1000</f>
        <v>58329027.706415571</v>
      </c>
      <c r="I18" s="33">
        <f>kg!I18/1000</f>
        <v>0</v>
      </c>
      <c r="J18" s="33">
        <f>kg!J18/1000</f>
        <v>2274533.9516157149</v>
      </c>
      <c r="K18" s="33">
        <f>kg!K18/1000</f>
        <v>350725.36185135104</v>
      </c>
      <c r="L18" s="33">
        <f>kg!L18/1000</f>
        <v>197196.07629155528</v>
      </c>
      <c r="M18" s="33">
        <f>kg!M18/1000</f>
        <v>75330.31323889691</v>
      </c>
      <c r="N18" s="33">
        <f>kg!N18/1000</f>
        <v>243458.5061438478</v>
      </c>
      <c r="O18" s="33">
        <f>kg!O18/1000</f>
        <v>73032.497964936207</v>
      </c>
      <c r="P18" s="74">
        <f>kg!P18/1000</f>
        <v>65051894.662965402</v>
      </c>
      <c r="R18" t="s">
        <v>35</v>
      </c>
    </row>
    <row r="19" spans="1:18" x14ac:dyDescent="0.25">
      <c r="A19" s="4" t="s">
        <v>18</v>
      </c>
      <c r="B19" s="12" t="s">
        <v>25</v>
      </c>
      <c r="C19" s="27">
        <f>kg!C19/1000</f>
        <v>71668.187244021479</v>
      </c>
      <c r="D19" s="28">
        <f>kg!D19/1000</f>
        <v>319.50421200113203</v>
      </c>
      <c r="E19" s="28">
        <f>kg!E19/1000</f>
        <v>180.4720759229802</v>
      </c>
      <c r="F19" s="28">
        <f>kg!F19/1000</f>
        <v>711.24349404523491</v>
      </c>
      <c r="G19" s="28">
        <f>kg!G19/1000</f>
        <v>66063.208241356682</v>
      </c>
      <c r="H19" s="28">
        <f>kg!H19/1000</f>
        <v>1693293.0978106989</v>
      </c>
      <c r="I19" s="28">
        <f>kg!I19/1000</f>
        <v>264307.1314162499</v>
      </c>
      <c r="J19" s="28">
        <f>kg!J19/1000</f>
        <v>425687.09494584857</v>
      </c>
      <c r="K19" s="28">
        <f>kg!K19/1000</f>
        <v>16994.090949149122</v>
      </c>
      <c r="L19" s="28">
        <f>kg!L19/1000</f>
        <v>29025.612771909633</v>
      </c>
      <c r="M19" s="28">
        <f>kg!M19/1000</f>
        <v>2311.9529434212313</v>
      </c>
      <c r="N19" s="28">
        <f>kg!N19/1000</f>
        <v>26039.99155409597</v>
      </c>
      <c r="O19" s="28">
        <f>kg!O19/1000</f>
        <v>3101.5774607599369</v>
      </c>
      <c r="P19" s="80">
        <f>kg!P19/1000</f>
        <v>2599703.165119478</v>
      </c>
    </row>
    <row r="20" spans="1:18" x14ac:dyDescent="0.25">
      <c r="A20" s="7"/>
      <c r="B20" s="13" t="s">
        <v>26</v>
      </c>
      <c r="C20" s="30">
        <f>kg!C20/1000</f>
        <v>124722.18904798999</v>
      </c>
      <c r="D20" s="18">
        <f>kg!D20/1000</f>
        <v>554.83903095221979</v>
      </c>
      <c r="E20" s="18">
        <f>kg!E20/1000</f>
        <v>350.44744424037793</v>
      </c>
      <c r="F20" s="18">
        <f>kg!F20/1000</f>
        <v>1325.791068417599</v>
      </c>
      <c r="G20" s="18">
        <f>kg!G20/1000</f>
        <v>65380.151704244192</v>
      </c>
      <c r="H20" s="18">
        <f>kg!H20/1000</f>
        <v>3130982.2957717241</v>
      </c>
      <c r="I20" s="18">
        <f>kg!I20/1000</f>
        <v>458985.85107927606</v>
      </c>
      <c r="J20" s="18">
        <f>kg!J20/1000</f>
        <v>739096.86969827511</v>
      </c>
      <c r="K20" s="18">
        <f>kg!K20/1000</f>
        <v>37921.656993584445</v>
      </c>
      <c r="L20" s="18">
        <f>kg!L20/1000</f>
        <v>50404.790479268122</v>
      </c>
      <c r="M20" s="18">
        <f>kg!M20/1000</f>
        <v>4745.6431850193649</v>
      </c>
      <c r="N20" s="18">
        <f>kg!N20/1000</f>
        <v>46084.560873656184</v>
      </c>
      <c r="O20" s="18">
        <f>kg!O20/1000</f>
        <v>8492.9120543839581</v>
      </c>
      <c r="P20" s="81">
        <f>kg!P20/1000</f>
        <v>4669047.998431026</v>
      </c>
    </row>
    <row r="21" spans="1:18" x14ac:dyDescent="0.25">
      <c r="A21" s="7"/>
      <c r="B21" s="13" t="s">
        <v>27</v>
      </c>
      <c r="C21" s="30">
        <f>kg!C21/1000</f>
        <v>590916.84314285812</v>
      </c>
      <c r="D21" s="18">
        <f>kg!D21/1000</f>
        <v>2551.7951046644971</v>
      </c>
      <c r="E21" s="18">
        <f>kg!E21/1000</f>
        <v>18096.13679555817</v>
      </c>
      <c r="F21" s="18">
        <f>kg!F21/1000</f>
        <v>6086.7720707165963</v>
      </c>
      <c r="G21" s="18">
        <f>kg!G21/1000</f>
        <v>116478.4362816791</v>
      </c>
      <c r="H21" s="18">
        <f>kg!H21/1000</f>
        <v>14862189.821203189</v>
      </c>
      <c r="I21" s="18">
        <f>kg!I21/1000</f>
        <v>842890.65622923675</v>
      </c>
      <c r="J21" s="18">
        <f>kg!J21/1000</f>
        <v>4465238.0958182421</v>
      </c>
      <c r="K21" s="18">
        <f>kg!K21/1000</f>
        <v>212712.55303500491</v>
      </c>
      <c r="L21" s="18">
        <f>kg!L21/1000</f>
        <v>59577.183659654926</v>
      </c>
      <c r="M21" s="18">
        <f>kg!M21/1000</f>
        <v>22274.89018855957</v>
      </c>
      <c r="N21" s="18">
        <f>kg!N21/1000</f>
        <v>151968.9117500234</v>
      </c>
      <c r="O21" s="18">
        <f>kg!O21/1000</f>
        <v>38514.355946402553</v>
      </c>
      <c r="P21" s="81">
        <f>kg!P21/1000</f>
        <v>21389496.451225799</v>
      </c>
    </row>
    <row r="22" spans="1:18" ht="15.75" thickBot="1" x14ac:dyDescent="0.3">
      <c r="A22" s="9"/>
      <c r="B22" s="14" t="s">
        <v>28</v>
      </c>
      <c r="C22" s="32">
        <f>kg!C22/1000</f>
        <v>353809.76140902401</v>
      </c>
      <c r="D22" s="33">
        <f>kg!D22/1000</f>
        <v>1528.4982701412948</v>
      </c>
      <c r="E22" s="33">
        <f>kg!E22/1000</f>
        <v>10839.39448652857</v>
      </c>
      <c r="F22" s="33">
        <f>kg!F22/1000</f>
        <v>3645.9120733589966</v>
      </c>
      <c r="G22" s="33">
        <f>kg!G22/1000</f>
        <v>104418.2306107263</v>
      </c>
      <c r="H22" s="33">
        <f>kg!H22/1000</f>
        <v>8902294.4634919707</v>
      </c>
      <c r="I22" s="33">
        <f>kg!I22/1000</f>
        <v>504882.5854433325</v>
      </c>
      <c r="J22" s="33">
        <f>kg!J22/1000</f>
        <v>2674630.3779450823</v>
      </c>
      <c r="K22" s="33">
        <f>kg!K22/1000</f>
        <v>127412.5688057903</v>
      </c>
      <c r="L22" s="33">
        <f>kg!L22/1000</f>
        <v>35686.102695790534</v>
      </c>
      <c r="M22" s="33">
        <f>kg!M22/1000</f>
        <v>13342.42355844518</v>
      </c>
      <c r="N22" s="33">
        <f>kg!N22/1000</f>
        <v>57792.364602174108</v>
      </c>
      <c r="O22" s="33">
        <f>kg!O22/1000</f>
        <v>22933.38465072076</v>
      </c>
      <c r="P22" s="74">
        <f>kg!P22/1000</f>
        <v>12813216.06804309</v>
      </c>
    </row>
    <row r="23" spans="1:18" x14ac:dyDescent="0.25">
      <c r="A23" s="4" t="s">
        <v>20</v>
      </c>
      <c r="B23" s="12" t="s">
        <v>25</v>
      </c>
      <c r="C23" s="27">
        <f>kg!C23/1000</f>
        <v>617177.08833712176</v>
      </c>
      <c r="D23" s="28">
        <f>kg!D23/1000</f>
        <v>2621.2433211896168</v>
      </c>
      <c r="E23" s="28">
        <f>kg!E23/1000</f>
        <v>886.30323034263085</v>
      </c>
      <c r="F23" s="28">
        <f>kg!F23/1000</f>
        <v>4418.7799485362702</v>
      </c>
      <c r="G23" s="28">
        <f>kg!G23/1000</f>
        <v>167387.60398673179</v>
      </c>
      <c r="H23" s="28">
        <f>kg!H23/1000</f>
        <v>6309012.1170695741</v>
      </c>
      <c r="I23" s="28">
        <f>kg!I23/1000</f>
        <v>755935.65619056846</v>
      </c>
      <c r="J23" s="28">
        <f>kg!J23/1000</f>
        <v>2737663.9648722811</v>
      </c>
      <c r="K23" s="28">
        <f>kg!K23/1000</f>
        <v>11206.791737261521</v>
      </c>
      <c r="L23" s="28">
        <f>kg!L23/1000</f>
        <v>32472.271904238441</v>
      </c>
      <c r="M23" s="28">
        <f>kg!M23/1000</f>
        <v>10616.10796788267</v>
      </c>
      <c r="N23" s="28">
        <f>kg!N23/1000</f>
        <v>134252.87340079222</v>
      </c>
      <c r="O23" s="28">
        <f>kg!O23/1000</f>
        <v>14949.00648176689</v>
      </c>
      <c r="P23" s="80">
        <f>kg!P23/1000</f>
        <v>10798599.80844829</v>
      </c>
    </row>
    <row r="24" spans="1:18" x14ac:dyDescent="0.25">
      <c r="A24" s="7"/>
      <c r="B24" s="13" t="s">
        <v>26</v>
      </c>
      <c r="C24" s="30">
        <f>kg!C24/1000</f>
        <v>487921.5959141443</v>
      </c>
      <c r="D24" s="18">
        <f>kg!D24/1000</f>
        <v>2103.5682686336618</v>
      </c>
      <c r="E24" s="18">
        <f>kg!E24/1000</f>
        <v>640.06651315664726</v>
      </c>
      <c r="F24" s="18">
        <f>kg!F24/1000</f>
        <v>3546.1054724202668</v>
      </c>
      <c r="G24" s="18">
        <f>kg!G24/1000</f>
        <v>72321.204783992915</v>
      </c>
      <c r="H24" s="18">
        <f>kg!H24/1000</f>
        <v>5062485.1387655037</v>
      </c>
      <c r="I24" s="18">
        <f>kg!I24/1000</f>
        <v>606644.27702559496</v>
      </c>
      <c r="J24" s="18">
        <f>kg!J24/1000</f>
        <v>2196996.745831884</v>
      </c>
      <c r="K24" s="18">
        <f>kg!K24/1000</f>
        <v>24653.51689238437</v>
      </c>
      <c r="L24" s="18">
        <f>kg!L24/1000</f>
        <v>26059.252201432329</v>
      </c>
      <c r="M24" s="18">
        <f>kg!M24/1000</f>
        <v>10241.200463215999</v>
      </c>
      <c r="N24" s="18">
        <f>kg!N24/1000</f>
        <v>117059.8576883838</v>
      </c>
      <c r="O24" s="18">
        <f>kg!O24/1000</f>
        <v>11384.77138909407</v>
      </c>
      <c r="P24" s="81">
        <f>kg!P24/1000</f>
        <v>8622057.3012098372</v>
      </c>
    </row>
    <row r="25" spans="1:18" x14ac:dyDescent="0.25">
      <c r="A25" s="7"/>
      <c r="B25" s="13" t="s">
        <v>27</v>
      </c>
      <c r="C25" s="30">
        <f>kg!C25/1000</f>
        <v>1804734.9592527479</v>
      </c>
      <c r="D25" s="18">
        <f>kg!D25/1000</f>
        <v>7844.0713763369558</v>
      </c>
      <c r="E25" s="18">
        <f>kg!E25/1000</f>
        <v>36534.421942798879</v>
      </c>
      <c r="F25" s="18">
        <f>kg!F25/1000</f>
        <v>13477.160824245149</v>
      </c>
      <c r="G25" s="18">
        <f>kg!G25/1000</f>
        <v>92000.742748065983</v>
      </c>
      <c r="H25" s="18">
        <f>kg!H25/1000</f>
        <v>18585344.829509929</v>
      </c>
      <c r="I25" s="18">
        <f>kg!I25/1000</f>
        <v>1508091.7758546451</v>
      </c>
      <c r="J25" s="18">
        <f>kg!J25/1000</f>
        <v>10119064.44660712</v>
      </c>
      <c r="K25" s="18">
        <f>kg!K25/1000</f>
        <v>150326.44430875842</v>
      </c>
      <c r="L25" s="18">
        <f>kg!L25/1000</f>
        <v>97173.28281186361</v>
      </c>
      <c r="M25" s="18">
        <f>kg!M25/1000</f>
        <v>27757.51776448539</v>
      </c>
      <c r="N25" s="18">
        <f>kg!N25/1000</f>
        <v>340032.84711322741</v>
      </c>
      <c r="O25" s="18">
        <f>kg!O25/1000</f>
        <v>44189.48348334038</v>
      </c>
      <c r="P25" s="81">
        <f>kg!P25/1000</f>
        <v>32826571.983597569</v>
      </c>
    </row>
    <row r="26" spans="1:18" ht="15.75" thickBot="1" x14ac:dyDescent="0.3">
      <c r="A26" s="9"/>
      <c r="B26" s="14" t="s">
        <v>28</v>
      </c>
      <c r="C26" s="32">
        <f>kg!C26/1000</f>
        <v>1056430.9327978429</v>
      </c>
      <c r="D26" s="33">
        <f>kg!D26/1000</f>
        <v>4592.6085506793534</v>
      </c>
      <c r="E26" s="33">
        <f>kg!E26/1000</f>
        <v>21390.460458428402</v>
      </c>
      <c r="F26" s="33">
        <f>kg!F26/1000</f>
        <v>7890.7140272878478</v>
      </c>
      <c r="G26" s="33">
        <f>kg!G26/1000</f>
        <v>53865.31783586739</v>
      </c>
      <c r="H26" s="33">
        <f>kg!H26/1000</f>
        <v>10881493.74045998</v>
      </c>
      <c r="I26" s="33">
        <f>kg!I26/1000</f>
        <v>882969.42400256568</v>
      </c>
      <c r="J26" s="33">
        <f>kg!J26/1000</f>
        <v>5924589.3710958799</v>
      </c>
      <c r="K26" s="33">
        <f>kg!K26/1000</f>
        <v>88014.307927935763</v>
      </c>
      <c r="L26" s="33">
        <f>kg!L26/1000</f>
        <v>56893.777239920113</v>
      </c>
      <c r="M26" s="33">
        <f>kg!M26/1000</f>
        <v>16251.689628344551</v>
      </c>
      <c r="N26" s="33">
        <f>kg!N26/1000</f>
        <v>183299.20196657779</v>
      </c>
      <c r="O26" s="33">
        <f>kg!O26/1000</f>
        <v>25006.06391686399</v>
      </c>
      <c r="P26" s="74">
        <f>kg!P26/1000</f>
        <v>19202687.609908149</v>
      </c>
    </row>
    <row r="27" spans="1:18" x14ac:dyDescent="0.25">
      <c r="A27" s="4" t="s">
        <v>21</v>
      </c>
      <c r="B27" s="12" t="s">
        <v>25</v>
      </c>
      <c r="C27" s="27">
        <f>kg!C27/1000</f>
        <v>127493.53992970631</v>
      </c>
      <c r="D27" s="28">
        <f>kg!D27/1000</f>
        <v>658.77183230497201</v>
      </c>
      <c r="E27" s="28">
        <f>kg!E27/1000</f>
        <v>145.04504457701663</v>
      </c>
      <c r="F27" s="28">
        <f>kg!F27/1000</f>
        <v>2102.6135485414238</v>
      </c>
      <c r="G27" s="28">
        <f>kg!G27/1000</f>
        <v>177800.3928810634</v>
      </c>
      <c r="H27" s="28">
        <f>kg!H27/1000</f>
        <v>2097147.118586255</v>
      </c>
      <c r="I27" s="28">
        <f>kg!I27/1000</f>
        <v>136642.54841998898</v>
      </c>
      <c r="J27" s="28">
        <f>kg!J27/1000</f>
        <v>451817.3130342993</v>
      </c>
      <c r="K27" s="28">
        <f>kg!K27/1000</f>
        <v>3859.8812639619437</v>
      </c>
      <c r="L27" s="28">
        <f>kg!L27/1000</f>
        <v>13413.342807572</v>
      </c>
      <c r="M27" s="28">
        <f>kg!M27/1000</f>
        <v>2429.6937802234461</v>
      </c>
      <c r="N27" s="28">
        <f>kg!N27/1000</f>
        <v>46029.89581219617</v>
      </c>
      <c r="O27" s="28">
        <f>kg!O27/1000</f>
        <v>4620.2926977191719</v>
      </c>
      <c r="P27" s="80">
        <f>kg!P27/1000</f>
        <v>3064160.4496384081</v>
      </c>
    </row>
    <row r="28" spans="1:18" x14ac:dyDescent="0.25">
      <c r="A28" s="7"/>
      <c r="B28" s="13" t="s">
        <v>26</v>
      </c>
      <c r="C28" s="30">
        <f>kg!C28/1000</f>
        <v>197179.5456672844</v>
      </c>
      <c r="D28" s="18">
        <f>kg!D28/1000</f>
        <v>989.31922430452983</v>
      </c>
      <c r="E28" s="18">
        <f>kg!E28/1000</f>
        <v>175.55494053358012</v>
      </c>
      <c r="F28" s="18">
        <f>kg!F28/1000</f>
        <v>3157.6274255335943</v>
      </c>
      <c r="G28" s="18">
        <f>kg!G28/1000</f>
        <v>133296.693416842</v>
      </c>
      <c r="H28" s="18">
        <f>kg!H28/1000</f>
        <v>3566930.6493803402</v>
      </c>
      <c r="I28" s="18">
        <f>kg!I28/1000</f>
        <v>205204.73611761222</v>
      </c>
      <c r="J28" s="18">
        <f>kg!J28/1000</f>
        <v>678522.56538424606</v>
      </c>
      <c r="K28" s="18">
        <f>kg!K28/1000</f>
        <v>20811.686155793148</v>
      </c>
      <c r="L28" s="18">
        <f>kg!L28/1000</f>
        <v>20143.663178929939</v>
      </c>
      <c r="M28" s="18">
        <f>kg!M28/1000</f>
        <v>5010.7758015637619</v>
      </c>
      <c r="N28" s="18">
        <f>kg!N28/1000</f>
        <v>69662.481664883351</v>
      </c>
      <c r="O28" s="18">
        <f>kg!O28/1000</f>
        <v>6656.4793316502528</v>
      </c>
      <c r="P28" s="81">
        <f>kg!P28/1000</f>
        <v>4907741.7776895175</v>
      </c>
    </row>
    <row r="29" spans="1:18" x14ac:dyDescent="0.25">
      <c r="A29" s="7"/>
      <c r="B29" s="13" t="s">
        <v>27</v>
      </c>
      <c r="C29" s="30">
        <f>kg!C29/1000</f>
        <v>1204634.2519916289</v>
      </c>
      <c r="D29" s="18">
        <f>kg!D29/1000</f>
        <v>3924.5817920760169</v>
      </c>
      <c r="E29" s="18">
        <f>kg!E29/1000</f>
        <v>178140.7204582557</v>
      </c>
      <c r="F29" s="18">
        <f>kg!F29/1000</f>
        <v>12596.099553843649</v>
      </c>
      <c r="G29" s="18">
        <f>kg!G29/1000</f>
        <v>22761.261712742267</v>
      </c>
      <c r="H29" s="18">
        <f>kg!H29/1000</f>
        <v>23636428.531881962</v>
      </c>
      <c r="I29" s="18">
        <f>kg!I29/1000</f>
        <v>0</v>
      </c>
      <c r="J29" s="18">
        <f>kg!J29/1000</f>
        <v>921699.90319915279</v>
      </c>
      <c r="K29" s="18">
        <f>kg!K29/1000</f>
        <v>142122.97505528442</v>
      </c>
      <c r="L29" s="18">
        <f>kg!L29/1000</f>
        <v>79908.943236511841</v>
      </c>
      <c r="M29" s="18">
        <f>kg!M29/1000</f>
        <v>30525.788533924519</v>
      </c>
      <c r="N29" s="18">
        <f>kg!N29/1000</f>
        <v>196319.6892319</v>
      </c>
      <c r="O29" s="18">
        <f>kg!O29/1000</f>
        <v>30721.736993229471</v>
      </c>
      <c r="P29" s="81">
        <f>kg!P29/1000</f>
        <v>26459784.483640481</v>
      </c>
    </row>
    <row r="30" spans="1:18" ht="15.75" thickBot="1" x14ac:dyDescent="0.3">
      <c r="A30" s="9"/>
      <c r="B30" s="14" t="s">
        <v>28</v>
      </c>
      <c r="C30" s="32">
        <f>kg!C30/1000</f>
        <v>992284.6088598764</v>
      </c>
      <c r="D30" s="33">
        <f>kg!D30/1000</f>
        <v>3233.5336348645301</v>
      </c>
      <c r="E30" s="33">
        <f>kg!E30/1000</f>
        <v>146773.3485651385</v>
      </c>
      <c r="F30" s="33">
        <f>kg!F30/1000</f>
        <v>10378.153325200619</v>
      </c>
      <c r="G30" s="33">
        <f>kg!G30/1000</f>
        <v>18753.41354044601</v>
      </c>
      <c r="H30" s="33">
        <f>kg!H30/1000</f>
        <v>19474479.247757621</v>
      </c>
      <c r="I30" s="33">
        <f>kg!I30/1000</f>
        <v>0</v>
      </c>
      <c r="J30" s="33">
        <f>kg!J30/1000</f>
        <v>759405.15350281401</v>
      </c>
      <c r="K30" s="33">
        <f>kg!K30/1000</f>
        <v>117097.6793135397</v>
      </c>
      <c r="L30" s="33">
        <f>kg!L30/1000</f>
        <v>65838.417791022643</v>
      </c>
      <c r="M30" s="33">
        <f>kg!M30/1000</f>
        <v>25150.747056540109</v>
      </c>
      <c r="N30" s="33">
        <f>kg!N30/1000</f>
        <v>81284.187513843135</v>
      </c>
      <c r="O30" s="33">
        <f>kg!O30/1000</f>
        <v>24383.568901382791</v>
      </c>
      <c r="P30" s="74">
        <f>kg!P30/1000</f>
        <v>21719062.059762292</v>
      </c>
    </row>
    <row r="31" spans="1:18" x14ac:dyDescent="0.25">
      <c r="A31" s="4" t="s">
        <v>22</v>
      </c>
      <c r="B31" s="12" t="s">
        <v>25</v>
      </c>
      <c r="C31" s="27">
        <f>kg!C31/1000</f>
        <v>570294.39534065558</v>
      </c>
      <c r="D31" s="28">
        <f>kg!D31/1000</f>
        <v>1492.972940299378</v>
      </c>
      <c r="E31" s="28">
        <f>kg!E31/1000</f>
        <v>739.46695425958546</v>
      </c>
      <c r="F31" s="28">
        <f>kg!F31/1000</f>
        <v>684.94306985930268</v>
      </c>
      <c r="G31" s="28">
        <f>kg!G31/1000</f>
        <v>496884.72904079279</v>
      </c>
      <c r="H31" s="28">
        <f>kg!H31/1000</f>
        <v>5070252.0455385288</v>
      </c>
      <c r="I31" s="28">
        <f>kg!I31/1000</f>
        <v>48080.543898889424</v>
      </c>
      <c r="J31" s="28">
        <f>kg!J31/1000</f>
        <v>176606.8900927706</v>
      </c>
      <c r="K31" s="28">
        <f>kg!K31/1000</f>
        <v>218.94863525026321</v>
      </c>
      <c r="L31" s="28">
        <f>kg!L31/1000</f>
        <v>891.05685233205259</v>
      </c>
      <c r="M31" s="28">
        <f>kg!M31/1000</f>
        <v>14301.41159820945</v>
      </c>
      <c r="N31" s="28">
        <f>kg!N31/1000</f>
        <v>71989.535479897953</v>
      </c>
      <c r="O31" s="28">
        <f>kg!O31/1000</f>
        <v>2579.4568279186578</v>
      </c>
      <c r="P31" s="80">
        <f>kg!P31/1000</f>
        <v>6455016.396269667</v>
      </c>
    </row>
    <row r="32" spans="1:18" x14ac:dyDescent="0.25">
      <c r="A32" s="7"/>
      <c r="B32" s="13" t="s">
        <v>26</v>
      </c>
      <c r="C32" s="30">
        <f>kg!C32/1000</f>
        <v>1563922.8650644382</v>
      </c>
      <c r="D32" s="18">
        <f>kg!D32/1000</f>
        <v>4399.9707257729269</v>
      </c>
      <c r="E32" s="18">
        <f>kg!E32/1000</f>
        <v>2172.4181183363148</v>
      </c>
      <c r="F32" s="18">
        <f>kg!F32/1000</f>
        <v>2018.609564080677</v>
      </c>
      <c r="G32" s="18">
        <f>kg!G32/1000</f>
        <v>735709.71553877811</v>
      </c>
      <c r="H32" s="18">
        <f>kg!H32/1000</f>
        <v>14934449.928117421</v>
      </c>
      <c r="I32" s="18">
        <f>kg!I32/1000</f>
        <v>141699.14264616999</v>
      </c>
      <c r="J32" s="18">
        <f>kg!J32/1000</f>
        <v>520481.73506893392</v>
      </c>
      <c r="K32" s="18">
        <f>kg!K32/1000</f>
        <v>1573.29635390519</v>
      </c>
      <c r="L32" s="18">
        <f>kg!L32/1000</f>
        <v>2626.0516580255103</v>
      </c>
      <c r="M32" s="18">
        <f>kg!M32/1000</f>
        <v>46000.055118261262</v>
      </c>
      <c r="N32" s="18">
        <f>kg!N32/1000</f>
        <v>273370.31568514724</v>
      </c>
      <c r="O32" s="18">
        <f>kg!O32/1000</f>
        <v>7526.0963407817071</v>
      </c>
      <c r="P32" s="81">
        <f>kg!P32/1000</f>
        <v>18235950.200000051</v>
      </c>
    </row>
    <row r="33" spans="1:18" x14ac:dyDescent="0.25">
      <c r="A33" s="7"/>
      <c r="B33" s="13" t="s">
        <v>27</v>
      </c>
      <c r="C33" s="30">
        <f>kg!C33/1000</f>
        <v>5402625.8404032178</v>
      </c>
      <c r="D33" s="18">
        <f>kg!D33/1000</f>
        <v>16381.698418537981</v>
      </c>
      <c r="E33" s="18">
        <f>kg!E33/1000</f>
        <v>12220.744067132769</v>
      </c>
      <c r="F33" s="18">
        <f>kg!F33/1000</f>
        <v>7518.057866306196</v>
      </c>
      <c r="G33" s="18">
        <f>kg!G33/1000</f>
        <v>26553.21777174767</v>
      </c>
      <c r="H33" s="18">
        <f>kg!H33/1000</f>
        <v>55718407.867125347</v>
      </c>
      <c r="I33" s="18">
        <f>kg!I33/1000</f>
        <v>234473.5419180289</v>
      </c>
      <c r="J33" s="18">
        <f>kg!J33/1000</f>
        <v>2522481.8048461671</v>
      </c>
      <c r="K33" s="18">
        <f>kg!K33/1000</f>
        <v>9312.7774541477265</v>
      </c>
      <c r="L33" s="18">
        <f>kg!L33/1000</f>
        <v>9777.1528436063636</v>
      </c>
      <c r="M33" s="18">
        <f>kg!M33/1000</f>
        <v>78733.204876505741</v>
      </c>
      <c r="N33" s="18">
        <f>kg!N33/1000</f>
        <v>1350038.8536092991</v>
      </c>
      <c r="O33" s="18">
        <f>kg!O33/1000</f>
        <v>13719.85084118679</v>
      </c>
      <c r="P33" s="81">
        <f>kg!P33/1000</f>
        <v>65402244.61204128</v>
      </c>
    </row>
    <row r="34" spans="1:18" ht="15.75" thickBot="1" x14ac:dyDescent="0.3">
      <c r="A34" s="9"/>
      <c r="B34" s="14" t="s">
        <v>28</v>
      </c>
      <c r="C34" s="32">
        <f>kg!C34/1000</f>
        <v>5761641.8022041833</v>
      </c>
      <c r="D34" s="33">
        <f>kg!D34/1000</f>
        <v>17470.551940422269</v>
      </c>
      <c r="E34" s="33">
        <f>kg!E34/1000</f>
        <v>13033.02859817297</v>
      </c>
      <c r="F34" s="33">
        <f>kg!F34/1000</f>
        <v>8017.7657461798663</v>
      </c>
      <c r="G34" s="33">
        <f>kg!G34/1000</f>
        <v>28318.148607942909</v>
      </c>
      <c r="H34" s="33">
        <f>kg!H34/1000</f>
        <v>59421881.285440199</v>
      </c>
      <c r="I34" s="33">
        <f>kg!I34/1000</f>
        <v>250058.45475082879</v>
      </c>
      <c r="J34" s="33">
        <f>kg!J34/1000</f>
        <v>2690145.3234217293</v>
      </c>
      <c r="K34" s="33">
        <f>kg!K34/1000</f>
        <v>9931.7761849507733</v>
      </c>
      <c r="L34" s="33">
        <f>kg!L34/1000</f>
        <v>10427.01753014673</v>
      </c>
      <c r="M34" s="33">
        <f>kg!M34/1000</f>
        <v>83966.418504831861</v>
      </c>
      <c r="N34" s="33">
        <f>kg!N34/1000</f>
        <v>2276028.03879706</v>
      </c>
      <c r="O34" s="33">
        <f>kg!O34/1000</f>
        <v>14299.982318577549</v>
      </c>
      <c r="P34" s="74">
        <f>kg!P34/1000</f>
        <v>70585219.594045222</v>
      </c>
    </row>
    <row r="35" spans="1:18" x14ac:dyDescent="0.25">
      <c r="A35" s="4" t="s">
        <v>19</v>
      </c>
      <c r="B35" s="12" t="s">
        <v>25</v>
      </c>
      <c r="C35" s="27">
        <f>kg!C35/1000</f>
        <v>529739.40302510886</v>
      </c>
      <c r="D35" s="28">
        <f>kg!D35/1000</f>
        <v>1422.3572403234609</v>
      </c>
      <c r="E35" s="28">
        <f>kg!E35/1000</f>
        <v>780.07621310046409</v>
      </c>
      <c r="F35" s="28">
        <f>kg!F35/1000</f>
        <v>1452.5282281038901</v>
      </c>
      <c r="G35" s="28">
        <f>kg!G35/1000</f>
        <v>430393.86245107226</v>
      </c>
      <c r="H35" s="28">
        <f>kg!H35/1000</f>
        <v>4684496.2743591201</v>
      </c>
      <c r="I35" s="28">
        <f>kg!I35/1000</f>
        <v>70330.341330133364</v>
      </c>
      <c r="J35" s="28">
        <f>kg!J35/1000</f>
        <v>293455.96421482321</v>
      </c>
      <c r="K35" s="28">
        <f>kg!K35/1000</f>
        <v>708.43112574345366</v>
      </c>
      <c r="L35" s="28">
        <f>kg!L35/1000</f>
        <v>1465.785537980008</v>
      </c>
      <c r="M35" s="28">
        <f>kg!M35/1000</f>
        <v>8409.8654254537832</v>
      </c>
      <c r="N35" s="28">
        <f>kg!N35/1000</f>
        <v>75551.596605136772</v>
      </c>
      <c r="O35" s="28">
        <f>kg!O35/1000</f>
        <v>2166.8753893211128</v>
      </c>
      <c r="P35" s="80">
        <f>kg!P35/1000</f>
        <v>6100373.3611454209</v>
      </c>
    </row>
    <row r="36" spans="1:18" x14ac:dyDescent="0.25">
      <c r="A36" s="7"/>
      <c r="B36" s="13" t="s">
        <v>26</v>
      </c>
      <c r="C36" s="30">
        <f>kg!C36/1000</f>
        <v>1735972.56002933</v>
      </c>
      <c r="D36" s="18">
        <f>kg!D36/1000</f>
        <v>4983.6711331568176</v>
      </c>
      <c r="E36" s="18">
        <f>kg!E36/1000</f>
        <v>3313.1970175611018</v>
      </c>
      <c r="F36" s="18">
        <f>kg!F36/1000</f>
        <v>5089.3845760229397</v>
      </c>
      <c r="G36" s="18">
        <f>kg!G36/1000</f>
        <v>764474.10185728129</v>
      </c>
      <c r="H36" s="18">
        <f>kg!H36/1000</f>
        <v>16405283.36013166</v>
      </c>
      <c r="I36" s="18">
        <f>kg!I36/1000</f>
        <v>246424.2329109548</v>
      </c>
      <c r="J36" s="18">
        <f>kg!J36/1000</f>
        <v>1028214.2743390719</v>
      </c>
      <c r="K36" s="18">
        <f>kg!K36/1000</f>
        <v>18938.857112770271</v>
      </c>
      <c r="L36" s="18">
        <f>kg!L36/1000</f>
        <v>5135.835685954994</v>
      </c>
      <c r="M36" s="18">
        <f>kg!M36/1000</f>
        <v>34660.692754116877</v>
      </c>
      <c r="N36" s="18">
        <f>kg!N36/1000</f>
        <v>328113.27313913946</v>
      </c>
      <c r="O36" s="18">
        <f>kg!O36/1000</f>
        <v>7448.5706623747737</v>
      </c>
      <c r="P36" s="81">
        <f>kg!P36/1000</f>
        <v>20588052.011349399</v>
      </c>
    </row>
    <row r="37" spans="1:18" x14ac:dyDescent="0.25">
      <c r="A37" s="7"/>
      <c r="B37" s="13" t="s">
        <v>27</v>
      </c>
      <c r="C37" s="30">
        <f>kg!C37/1000</f>
        <v>6338986.6993150543</v>
      </c>
      <c r="D37" s="18">
        <f>kg!D37/1000</f>
        <v>19399.298627917971</v>
      </c>
      <c r="E37" s="18">
        <f>kg!E37/1000</f>
        <v>55604.898848655357</v>
      </c>
      <c r="F37" s="18">
        <f>kg!F37/1000</f>
        <v>19810.79581389825</v>
      </c>
      <c r="G37" s="18">
        <f>kg!G37/1000</f>
        <v>95690.036701077275</v>
      </c>
      <c r="H37" s="18">
        <f>kg!H37/1000</f>
        <v>64196360.340621844</v>
      </c>
      <c r="I37" s="18">
        <f>kg!I37/1000</f>
        <v>359709.02438634849</v>
      </c>
      <c r="J37" s="18">
        <f>kg!J37/1000</f>
        <v>5046652.1233686209</v>
      </c>
      <c r="K37" s="18">
        <f>kg!K37/1000</f>
        <v>137779.55242553449</v>
      </c>
      <c r="L37" s="18">
        <f>kg!L37/1000</f>
        <v>19991.610103022402</v>
      </c>
      <c r="M37" s="18">
        <f>kg!M37/1000</f>
        <v>238204.82614777182</v>
      </c>
      <c r="N37" s="18">
        <f>kg!N37/1000</f>
        <v>1608037.9784468971</v>
      </c>
      <c r="O37" s="18">
        <f>kg!O37/1000</f>
        <v>33151.958748054953</v>
      </c>
      <c r="P37" s="81">
        <f>kg!P37/1000</f>
        <v>78169379.143554732</v>
      </c>
    </row>
    <row r="38" spans="1:18" ht="15.75" thickBot="1" x14ac:dyDescent="0.3">
      <c r="A38" s="9"/>
      <c r="B38" s="14" t="s">
        <v>28</v>
      </c>
      <c r="C38" s="32">
        <f>kg!C38/1000</f>
        <v>3887131.118866662</v>
      </c>
      <c r="D38" s="33">
        <f>kg!D38/1000</f>
        <v>11896.189254693489</v>
      </c>
      <c r="E38" s="33">
        <f>kg!E38/1000</f>
        <v>34098.469892088426</v>
      </c>
      <c r="F38" s="33">
        <f>kg!F38/1000</f>
        <v>12148.530769512501</v>
      </c>
      <c r="G38" s="33">
        <f>kg!G38/1000</f>
        <v>58679.79086348843</v>
      </c>
      <c r="H38" s="33">
        <f>kg!H38/1000</f>
        <v>39366992.937336951</v>
      </c>
      <c r="I38" s="33">
        <f>kg!I38/1000</f>
        <v>220583.57432381189</v>
      </c>
      <c r="J38" s="33">
        <f>kg!J38/1000</f>
        <v>3094747.3882274698</v>
      </c>
      <c r="K38" s="33">
        <f>kg!K38/1000</f>
        <v>84490.252071398369</v>
      </c>
      <c r="L38" s="33">
        <f>kg!L38/1000</f>
        <v>12259.41111857205</v>
      </c>
      <c r="M38" s="33">
        <f>kg!M38/1000</f>
        <v>146073.82192452962</v>
      </c>
      <c r="N38" s="33">
        <f>kg!N38/1000</f>
        <v>1487234.1753975688</v>
      </c>
      <c r="O38" s="33">
        <f>kg!O38/1000</f>
        <v>19888.542565921547</v>
      </c>
      <c r="P38" s="74">
        <f>kg!P38/1000</f>
        <v>48436224.202612668</v>
      </c>
    </row>
    <row r="39" spans="1:18" x14ac:dyDescent="0.25">
      <c r="A39" s="4" t="s">
        <v>23</v>
      </c>
      <c r="B39" s="12" t="s">
        <v>25</v>
      </c>
      <c r="C39" s="27">
        <f>kg!C39/1000</f>
        <v>69106.458332292139</v>
      </c>
      <c r="D39" s="28">
        <f>kg!D39/1000</f>
        <v>330.90289311264547</v>
      </c>
      <c r="E39" s="28">
        <f>kg!E39/1000</f>
        <v>93.469556069972697</v>
      </c>
      <c r="F39" s="28">
        <f>kg!F39/1000</f>
        <v>1039.7802040040999</v>
      </c>
      <c r="G39" s="28">
        <f>kg!G39/1000</f>
        <v>53548.404339624773</v>
      </c>
      <c r="H39" s="28">
        <f>kg!H39/1000</f>
        <v>1423940.397920056</v>
      </c>
      <c r="I39" s="28">
        <f>kg!I39/1000</f>
        <v>172086.83999029308</v>
      </c>
      <c r="J39" s="28">
        <f>kg!J39/1000</f>
        <v>244751.2414539259</v>
      </c>
      <c r="K39" s="28">
        <f>kg!K39/1000</f>
        <v>383.29664669754533</v>
      </c>
      <c r="L39" s="28">
        <f>kg!L39/1000</f>
        <v>19999.12411446511</v>
      </c>
      <c r="M39" s="28">
        <f>kg!M39/1000</f>
        <v>1043.575948475084</v>
      </c>
      <c r="N39" s="28">
        <f>kg!N39/1000</f>
        <v>18298.982784372853</v>
      </c>
      <c r="O39" s="28">
        <f>kg!O39/1000</f>
        <v>2279.0262192597538</v>
      </c>
      <c r="P39" s="80">
        <f>kg!P39/1000</f>
        <v>2006901.5004026489</v>
      </c>
      <c r="R39" t="s">
        <v>36</v>
      </c>
    </row>
    <row r="40" spans="1:18" x14ac:dyDescent="0.25">
      <c r="A40" s="7"/>
      <c r="B40" s="13" t="s">
        <v>26</v>
      </c>
      <c r="C40" s="30">
        <f>kg!C40/1000</f>
        <v>109360.906408158</v>
      </c>
      <c r="D40" s="18">
        <f>kg!D40/1000</f>
        <v>518.0974398625807</v>
      </c>
      <c r="E40" s="18">
        <f>kg!E40/1000</f>
        <v>146.34606923324662</v>
      </c>
      <c r="F40" s="18">
        <f>kg!F40/1000</f>
        <v>1671.6810314864661</v>
      </c>
      <c r="G40" s="18">
        <f>kg!G40/1000</f>
        <v>46819.823381469541</v>
      </c>
      <c r="H40" s="18">
        <f>kg!H40/1000</f>
        <v>2409154.0902059823</v>
      </c>
      <c r="I40" s="18">
        <f>kg!I40/1000</f>
        <v>269437.81117882655</v>
      </c>
      <c r="J40" s="18">
        <f>kg!J40/1000</f>
        <v>383209.07504819107</v>
      </c>
      <c r="K40" s="18">
        <f>kg!K40/1000</f>
        <v>4385.2610131937499</v>
      </c>
      <c r="L40" s="18">
        <f>kg!L40/1000</f>
        <v>31312.796650802131</v>
      </c>
      <c r="M40" s="18">
        <f>kg!M40/1000</f>
        <v>1993.0711996284622</v>
      </c>
      <c r="N40" s="18">
        <f>kg!N40/1000</f>
        <v>29597.601591506249</v>
      </c>
      <c r="O40" s="18">
        <f>kg!O40/1000</f>
        <v>7812.5651068469379</v>
      </c>
      <c r="P40" s="81">
        <f>kg!P40/1000</f>
        <v>3295419.1263251901</v>
      </c>
    </row>
    <row r="41" spans="1:18" x14ac:dyDescent="0.25">
      <c r="A41" s="7"/>
      <c r="B41" s="13" t="s">
        <v>27</v>
      </c>
      <c r="C41" s="30">
        <f>kg!C41/1000</f>
        <v>413966.87562280142</v>
      </c>
      <c r="D41" s="18">
        <f>kg!D41/1000</f>
        <v>1869.021595832681</v>
      </c>
      <c r="E41" s="18">
        <f>kg!E41/1000</f>
        <v>378.56051579072908</v>
      </c>
      <c r="F41" s="18">
        <f>kg!F41/1000</f>
        <v>6042.6713679607028</v>
      </c>
      <c r="G41" s="18">
        <f>kg!G41/1000</f>
        <v>32878.204541384788</v>
      </c>
      <c r="H41" s="18">
        <f>kg!H41/1000</f>
        <v>9110459.6808509696</v>
      </c>
      <c r="I41" s="18">
        <f>kg!I41/1000</f>
        <v>386446.86442129425</v>
      </c>
      <c r="J41" s="18">
        <f>kg!J41/1000</f>
        <v>2526332.115455701</v>
      </c>
      <c r="K41" s="18">
        <f>kg!K41/1000</f>
        <v>29296.390002555851</v>
      </c>
      <c r="L41" s="18">
        <f>kg!L41/1000</f>
        <v>35337.950587433857</v>
      </c>
      <c r="M41" s="18">
        <f>kg!M41/1000</f>
        <v>10526.73144662027</v>
      </c>
      <c r="N41" s="18">
        <f>kg!N41/1000</f>
        <v>77560.223894146038</v>
      </c>
      <c r="O41" s="18">
        <f>kg!O41/1000</f>
        <v>27289.90900024692</v>
      </c>
      <c r="P41" s="81">
        <f>kg!P41/1000</f>
        <v>12658385.19930274</v>
      </c>
    </row>
    <row r="42" spans="1:18" ht="15.75" thickBot="1" x14ac:dyDescent="0.3">
      <c r="A42" s="9"/>
      <c r="B42" s="14" t="s">
        <v>28</v>
      </c>
      <c r="C42" s="32">
        <f>kg!C42/1000</f>
        <v>207779.85734537081</v>
      </c>
      <c r="D42" s="33">
        <f>kg!D42/1000</f>
        <v>938.38007456740911</v>
      </c>
      <c r="E42" s="33">
        <f>kg!E42/1000</f>
        <v>190.06395957544768</v>
      </c>
      <c r="F42" s="33">
        <f>kg!F42/1000</f>
        <v>3033.8453132357108</v>
      </c>
      <c r="G42" s="33">
        <f>kg!G42/1000</f>
        <v>24451.41830151873</v>
      </c>
      <c r="H42" s="33">
        <f>kg!H42/1000</f>
        <v>4574090.4512403719</v>
      </c>
      <c r="I42" s="33">
        <f>kg!I42/1000</f>
        <v>194023.4603284162</v>
      </c>
      <c r="J42" s="33">
        <f>kg!J42/1000</f>
        <v>1268396.108514301</v>
      </c>
      <c r="K42" s="33">
        <f>kg!K42/1000</f>
        <v>14708.844829000751</v>
      </c>
      <c r="L42" s="33">
        <f>kg!L42/1000</f>
        <v>17742.13245113525</v>
      </c>
      <c r="M42" s="33">
        <f>kg!M42/1000</f>
        <v>5285.1583212604655</v>
      </c>
      <c r="N42" s="33">
        <f>kg!N42/1000</f>
        <v>26228.271370815648</v>
      </c>
      <c r="O42" s="33">
        <f>kg!O42/1000</f>
        <v>13560.64387866916</v>
      </c>
      <c r="P42" s="74">
        <f>kg!P42/1000</f>
        <v>6350428.6359282322</v>
      </c>
    </row>
    <row r="43" spans="1:18" x14ac:dyDescent="0.25">
      <c r="A43" s="4" t="s">
        <v>24</v>
      </c>
      <c r="B43" s="12" t="s">
        <v>25</v>
      </c>
      <c r="C43" s="27">
        <f>kg!C43/1000</f>
        <v>181831.9650997296</v>
      </c>
      <c r="D43" s="28">
        <f>kg!D43/1000</f>
        <v>689.1722474453004</v>
      </c>
      <c r="E43" s="28">
        <f>kg!E43/1000</f>
        <v>272.19153565412313</v>
      </c>
      <c r="F43" s="28">
        <f>kg!F43/1000</f>
        <v>1103.635560499559</v>
      </c>
      <c r="G43" s="28">
        <f>kg!G43/1000</f>
        <v>130323.9106367877</v>
      </c>
      <c r="H43" s="28">
        <f>kg!H43/1000</f>
        <v>2388010.5222389423</v>
      </c>
      <c r="I43" s="28">
        <f>kg!I43/1000</f>
        <v>252052.61159517898</v>
      </c>
      <c r="J43" s="28">
        <f>kg!J43/1000</f>
        <v>471271.96633740282</v>
      </c>
      <c r="K43" s="28">
        <f>kg!K43/1000</f>
        <v>2606.3859181489879</v>
      </c>
      <c r="L43" s="28">
        <f>kg!L43/1000</f>
        <v>12024.078876065589</v>
      </c>
      <c r="M43" s="28">
        <f>kg!M43/1000</f>
        <v>2665.340683150062</v>
      </c>
      <c r="N43" s="28">
        <f>kg!N43/1000</f>
        <v>37780.167688354726</v>
      </c>
      <c r="O43" s="28">
        <f>kg!O43/1000</f>
        <v>3998.6497453315819</v>
      </c>
      <c r="P43" s="80">
        <f>kg!P43/1000</f>
        <v>3484630.598162692</v>
      </c>
    </row>
    <row r="44" spans="1:18" x14ac:dyDescent="0.25">
      <c r="A44" s="7"/>
      <c r="B44" s="13" t="s">
        <v>26</v>
      </c>
      <c r="C44" s="30">
        <f>kg!C44/1000</f>
        <v>503999.69690562278</v>
      </c>
      <c r="D44" s="18">
        <f>kg!D44/1000</f>
        <v>1950.931833318095</v>
      </c>
      <c r="E44" s="18">
        <f>kg!E44/1000</f>
        <v>720.98426754417596</v>
      </c>
      <c r="F44" s="18">
        <f>kg!F44/1000</f>
        <v>3126.6012232562507</v>
      </c>
      <c r="G44" s="18">
        <f>kg!G44/1000</f>
        <v>201779.6856064891</v>
      </c>
      <c r="H44" s="18">
        <f>kg!H44/1000</f>
        <v>7006089.0850899545</v>
      </c>
      <c r="I44" s="18">
        <f>kg!I44/1000</f>
        <v>713518.95764059422</v>
      </c>
      <c r="J44" s="18">
        <f>kg!J44/1000</f>
        <v>1334092.434346071</v>
      </c>
      <c r="K44" s="18">
        <f>kg!K44/1000</f>
        <v>15411.788917854619</v>
      </c>
      <c r="L44" s="18">
        <f>kg!L44/1000</f>
        <v>34038.164381402879</v>
      </c>
      <c r="M44" s="18">
        <f>kg!M44/1000</f>
        <v>8662.6810783507026</v>
      </c>
      <c r="N44" s="18">
        <f>kg!N44/1000</f>
        <v>108927.54595180749</v>
      </c>
      <c r="O44" s="18">
        <f>kg!O44/1000</f>
        <v>10869.886228891461</v>
      </c>
      <c r="P44" s="81">
        <f>kg!P44/1000</f>
        <v>9943188.4434711523</v>
      </c>
    </row>
    <row r="45" spans="1:18" x14ac:dyDescent="0.25">
      <c r="A45" s="7"/>
      <c r="B45" s="13" t="s">
        <v>27</v>
      </c>
      <c r="C45" s="30">
        <f>kg!C45/1000</f>
        <v>1061284.7681219769</v>
      </c>
      <c r="D45" s="18">
        <f>kg!D45/1000</f>
        <v>4129.3142546122344</v>
      </c>
      <c r="E45" s="18">
        <f>kg!E45/1000</f>
        <v>151026.42342046471</v>
      </c>
      <c r="F45" s="18">
        <f>kg!F45/1000</f>
        <v>6629.987605622061</v>
      </c>
      <c r="G45" s="18">
        <f>kg!G45/1000</f>
        <v>83017.979310157563</v>
      </c>
      <c r="H45" s="18">
        <f>kg!H45/1000</f>
        <v>15324937.61544003</v>
      </c>
      <c r="I45" s="18">
        <f>kg!I45/1000</f>
        <v>603754.77217753825</v>
      </c>
      <c r="J45" s="18">
        <f>kg!J45/1000</f>
        <v>2878957.6328407899</v>
      </c>
      <c r="K45" s="18">
        <f>kg!K45/1000</f>
        <v>40765.900149347253</v>
      </c>
      <c r="L45" s="18">
        <f>kg!L45/1000</f>
        <v>72004.758813244596</v>
      </c>
      <c r="M45" s="18">
        <f>kg!M45/1000</f>
        <v>19509.723059644872</v>
      </c>
      <c r="N45" s="18">
        <f>kg!N45/1000</f>
        <v>179469.74520248029</v>
      </c>
      <c r="O45" s="18">
        <f>kg!O45/1000</f>
        <v>22572.474232506243</v>
      </c>
      <c r="P45" s="81">
        <f>kg!P45/1000</f>
        <v>20448061.094628423</v>
      </c>
    </row>
    <row r="46" spans="1:18" ht="15.75" thickBot="1" x14ac:dyDescent="0.3">
      <c r="A46" s="9"/>
      <c r="B46" s="14" t="s">
        <v>28</v>
      </c>
      <c r="C46" s="32">
        <f>kg!C46/1000</f>
        <v>667643.14150120679</v>
      </c>
      <c r="D46" s="33">
        <f>kg!D46/1000</f>
        <v>2597.0700062690621</v>
      </c>
      <c r="E46" s="33">
        <f>kg!E46/1000</f>
        <v>94985.794307440679</v>
      </c>
      <c r="F46" s="33">
        <f>kg!F46/1000</f>
        <v>4169.8308461906154</v>
      </c>
      <c r="G46" s="33">
        <f>kg!G46/1000</f>
        <v>52212.907701722477</v>
      </c>
      <c r="H46" s="33">
        <f>kg!H46/1000</f>
        <v>9638388.6948176175</v>
      </c>
      <c r="I46" s="33">
        <f>kg!I46/1000</f>
        <v>379722.47043506685</v>
      </c>
      <c r="J46" s="33">
        <f>kg!J46/1000</f>
        <v>1810677.0414043739</v>
      </c>
      <c r="K46" s="33">
        <f>kg!K46/1000</f>
        <v>30704.287753345288</v>
      </c>
      <c r="L46" s="33">
        <f>kg!L46/1000</f>
        <v>45286.308547150322</v>
      </c>
      <c r="M46" s="33">
        <f>kg!M46/1000</f>
        <v>12351.38949070425</v>
      </c>
      <c r="N46" s="33">
        <f>kg!N46/1000</f>
        <v>71072.613144514951</v>
      </c>
      <c r="O46" s="33">
        <f>kg!O46/1000</f>
        <v>13628.822017561421</v>
      </c>
      <c r="P46" s="74">
        <f>kg!P46/1000</f>
        <v>12823440.37197317</v>
      </c>
    </row>
    <row r="47" spans="1:18" ht="15.75" thickBot="1" x14ac:dyDescent="0.3">
      <c r="A47" t="s">
        <v>13</v>
      </c>
      <c r="C47" s="82">
        <f t="shared" ref="C47:P47" si="18">SUM(C3:C46)</f>
        <v>96879612.257348612</v>
      </c>
      <c r="D47" s="82">
        <f t="shared" si="18"/>
        <v>648901.31209114112</v>
      </c>
      <c r="E47" s="82">
        <f t="shared" si="18"/>
        <v>2072251.4949302552</v>
      </c>
      <c r="F47" s="82">
        <f t="shared" si="18"/>
        <v>1839937.334986123</v>
      </c>
      <c r="G47" s="82">
        <f t="shared" si="18"/>
        <v>45557182.283798322</v>
      </c>
      <c r="H47" s="82">
        <f t="shared" si="18"/>
        <v>1892677983.6909266</v>
      </c>
      <c r="I47" s="82">
        <f t="shared" si="18"/>
        <v>146125778.46264341</v>
      </c>
      <c r="J47" s="82">
        <f t="shared" si="18"/>
        <v>491638736.13553625</v>
      </c>
      <c r="K47" s="82">
        <f t="shared" si="18"/>
        <v>5346313.2109936383</v>
      </c>
      <c r="L47" s="82">
        <f t="shared" si="18"/>
        <v>7151748.7819909211</v>
      </c>
      <c r="M47" s="82">
        <f t="shared" si="18"/>
        <v>2579829.1982559729</v>
      </c>
      <c r="N47" s="82">
        <f t="shared" si="18"/>
        <v>24659550.808066361</v>
      </c>
      <c r="O47" s="82">
        <f t="shared" si="18"/>
        <v>3276425.4721911023</v>
      </c>
      <c r="P47" s="74">
        <f t="shared" si="18"/>
        <v>2720454250.4437599</v>
      </c>
    </row>
    <row r="49" spans="2:16" x14ac:dyDescent="0.25">
      <c r="H49" s="38"/>
    </row>
    <row r="50" spans="2:16" x14ac:dyDescent="0.25">
      <c r="P50" s="67"/>
    </row>
    <row r="51" spans="2:16" x14ac:dyDescent="0.25">
      <c r="I51" s="38"/>
      <c r="O51" t="s">
        <v>58</v>
      </c>
      <c r="P51" s="67">
        <f>17600000/P47*100</f>
        <v>0.64695078026506392</v>
      </c>
    </row>
    <row r="52" spans="2:16" x14ac:dyDescent="0.25">
      <c r="O52" t="s">
        <v>59</v>
      </c>
      <c r="P52" s="67">
        <f>7300000/P47*100</f>
        <v>0.26833753954175943</v>
      </c>
    </row>
    <row r="53" spans="2:16" x14ac:dyDescent="0.25">
      <c r="B53" s="68"/>
    </row>
    <row r="55" spans="2:16" x14ac:dyDescent="0.25">
      <c r="B55" s="38"/>
    </row>
    <row r="65" spans="18:18" x14ac:dyDescent="0.25">
      <c r="R65" t="s">
        <v>37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I28" sqref="I28"/>
    </sheetView>
  </sheetViews>
  <sheetFormatPr defaultRowHeight="15" x14ac:dyDescent="0.25"/>
  <cols>
    <col min="1" max="1" width="10" customWidth="1"/>
  </cols>
  <sheetData>
    <row r="1" spans="1:4" x14ac:dyDescent="0.25">
      <c r="A1" s="47" t="s">
        <v>30</v>
      </c>
      <c r="B1" s="48" t="s">
        <v>38</v>
      </c>
      <c r="C1" s="48" t="s">
        <v>1</v>
      </c>
      <c r="D1" s="49" t="s">
        <v>2</v>
      </c>
    </row>
    <row r="2" spans="1:4" ht="30" x14ac:dyDescent="0.25">
      <c r="A2" s="50" t="s">
        <v>39</v>
      </c>
      <c r="B2" s="38">
        <v>96879612.257348612</v>
      </c>
      <c r="C2" s="38">
        <v>648901.31209114112</v>
      </c>
      <c r="D2" s="38">
        <v>2072251.4949302552</v>
      </c>
    </row>
    <row r="3" spans="1:4" x14ac:dyDescent="0.25">
      <c r="A3" s="51" t="s">
        <v>40</v>
      </c>
      <c r="B3" s="52">
        <v>1858189.5270000002</v>
      </c>
      <c r="C3" s="52">
        <v>301654.45079999993</v>
      </c>
      <c r="D3" s="53">
        <v>328846.62200000003</v>
      </c>
    </row>
    <row r="4" spans="1:4" x14ac:dyDescent="0.25">
      <c r="A4" s="51" t="s">
        <v>41</v>
      </c>
      <c r="B4" s="52">
        <v>572929</v>
      </c>
      <c r="C4" s="52">
        <v>49830</v>
      </c>
      <c r="D4" s="38">
        <v>70542</v>
      </c>
    </row>
    <row r="5" spans="1:4" x14ac:dyDescent="0.25">
      <c r="A5" s="54" t="s">
        <v>42</v>
      </c>
      <c r="B5" s="55">
        <f>28500000</f>
        <v>28500000</v>
      </c>
      <c r="C5" s="55">
        <v>705330</v>
      </c>
      <c r="D5" s="56">
        <v>1261200</v>
      </c>
    </row>
    <row r="7" spans="1:4" x14ac:dyDescent="0.25">
      <c r="B7" s="67">
        <f>B5/B2</f>
        <v>0.29417954238187188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68" workbookViewId="0">
      <selection activeCell="O8" sqref="O8"/>
    </sheetView>
  </sheetViews>
  <sheetFormatPr defaultRowHeight="15" x14ac:dyDescent="0.25"/>
  <cols>
    <col min="1" max="1" width="25" customWidth="1"/>
    <col min="2" max="2" width="11.7109375" bestFit="1" customWidth="1"/>
    <col min="10" max="10" width="9.7109375" bestFit="1" customWidth="1"/>
    <col min="12" max="12" width="9.7109375" bestFit="1" customWidth="1"/>
  </cols>
  <sheetData>
    <row r="1" spans="1:15" ht="49.15" customHeight="1" x14ac:dyDescent="0.25">
      <c r="A1" s="83" t="s">
        <v>43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5</v>
      </c>
      <c r="H1" s="57" t="s">
        <v>6</v>
      </c>
      <c r="I1" s="57" t="s">
        <v>7</v>
      </c>
      <c r="J1" s="57" t="s">
        <v>8</v>
      </c>
      <c r="K1" s="57" t="s">
        <v>9</v>
      </c>
      <c r="L1" s="57" t="s">
        <v>10</v>
      </c>
      <c r="M1" s="57" t="s">
        <v>11</v>
      </c>
      <c r="N1" s="57" t="s">
        <v>12</v>
      </c>
      <c r="O1" s="57" t="s">
        <v>13</v>
      </c>
    </row>
    <row r="2" spans="1:15" s="61" customFormat="1" ht="44.65" customHeight="1" x14ac:dyDescent="0.25">
      <c r="A2" s="58" t="s">
        <v>44</v>
      </c>
      <c r="B2" s="59">
        <f>197000+53000</f>
        <v>250000</v>
      </c>
      <c r="C2" s="60"/>
      <c r="D2" s="64">
        <v>63000</v>
      </c>
      <c r="E2" s="60"/>
      <c r="F2" s="64">
        <v>642000</v>
      </c>
      <c r="G2" s="60">
        <v>11036000</v>
      </c>
      <c r="H2" s="64">
        <v>4022000</v>
      </c>
      <c r="I2" s="60">
        <f>110000+180000+42000+85000</f>
        <v>417000</v>
      </c>
      <c r="J2" s="64">
        <v>365000</v>
      </c>
      <c r="K2" s="64">
        <v>110000</v>
      </c>
      <c r="L2" s="60"/>
      <c r="M2" s="60"/>
      <c r="N2" s="65">
        <v>928000</v>
      </c>
      <c r="O2" s="66">
        <f>SUM(B2:N2)</f>
        <v>17833000</v>
      </c>
    </row>
    <row r="3" spans="1:15" s="62" customFormat="1" ht="11.25" x14ac:dyDescent="0.2">
      <c r="A3" s="62" t="s">
        <v>45</v>
      </c>
      <c r="B3" s="62">
        <v>607395418.232252</v>
      </c>
      <c r="C3" s="62">
        <v>2862888.1089091948</v>
      </c>
      <c r="D3" s="62">
        <v>19824067.69768871</v>
      </c>
      <c r="E3" s="62">
        <v>8001986.4730330901</v>
      </c>
      <c r="F3" s="62">
        <v>228276461.28199631</v>
      </c>
      <c r="G3" s="62">
        <v>11396095234.81455</v>
      </c>
      <c r="H3" s="62">
        <v>761329807.01730943</v>
      </c>
      <c r="I3" s="62">
        <v>2317970363.3606801</v>
      </c>
      <c r="J3" s="62">
        <v>29880311.546309099</v>
      </c>
      <c r="K3" s="62">
        <v>35761774.256105579</v>
      </c>
      <c r="L3" s="62">
        <v>13666476.046096729</v>
      </c>
      <c r="M3" s="62">
        <v>139096410.9090766</v>
      </c>
      <c r="N3" s="62">
        <v>22572561.638999309</v>
      </c>
      <c r="O3" s="62">
        <v>15582733761.383011</v>
      </c>
    </row>
    <row r="4" spans="1:15" x14ac:dyDescent="0.25">
      <c r="A4" t="s">
        <v>46</v>
      </c>
      <c r="B4" s="63">
        <f>B3/1000</f>
        <v>607395.41823225201</v>
      </c>
      <c r="C4" s="38">
        <f t="shared" ref="C4:O4" si="0">C3/1000</f>
        <v>2862.8881089091947</v>
      </c>
      <c r="D4" s="38">
        <f t="shared" si="0"/>
        <v>19824.067697688712</v>
      </c>
      <c r="E4" s="38">
        <f t="shared" si="0"/>
        <v>8001.9864730330901</v>
      </c>
      <c r="F4" s="38">
        <f t="shared" si="0"/>
        <v>228276.46128199631</v>
      </c>
      <c r="G4" s="63">
        <f t="shared" si="0"/>
        <v>11396095.234814551</v>
      </c>
      <c r="H4" s="38">
        <f t="shared" si="0"/>
        <v>761329.80701730947</v>
      </c>
      <c r="I4" s="63">
        <f t="shared" si="0"/>
        <v>2317970.3633606802</v>
      </c>
      <c r="J4" s="38">
        <f t="shared" si="0"/>
        <v>29880.311546309098</v>
      </c>
      <c r="K4" s="38">
        <f t="shared" si="0"/>
        <v>35761.774256105578</v>
      </c>
      <c r="L4" s="38">
        <f t="shared" si="0"/>
        <v>13666.47604609673</v>
      </c>
      <c r="M4" s="38">
        <f t="shared" si="0"/>
        <v>139096.4109090766</v>
      </c>
      <c r="N4" s="38">
        <f t="shared" si="0"/>
        <v>22572.561638999308</v>
      </c>
      <c r="O4" s="38">
        <f t="shared" si="0"/>
        <v>15582733.76138301</v>
      </c>
    </row>
    <row r="6" spans="1:15" ht="49.15" customHeight="1" x14ac:dyDescent="0.25">
      <c r="A6" s="83" t="s">
        <v>47</v>
      </c>
      <c r="B6" s="57" t="s">
        <v>0</v>
      </c>
      <c r="C6" s="57" t="s">
        <v>1</v>
      </c>
      <c r="D6" s="57" t="s">
        <v>2</v>
      </c>
      <c r="E6" s="57" t="s">
        <v>3</v>
      </c>
      <c r="F6" s="57" t="s">
        <v>4</v>
      </c>
      <c r="G6" s="57" t="s">
        <v>5</v>
      </c>
      <c r="H6" s="57" t="s">
        <v>6</v>
      </c>
      <c r="I6" s="57" t="s">
        <v>7</v>
      </c>
      <c r="J6" s="57" t="s">
        <v>8</v>
      </c>
      <c r="K6" s="57" t="s">
        <v>9</v>
      </c>
      <c r="L6" s="57" t="s">
        <v>10</v>
      </c>
      <c r="M6" s="57" t="s">
        <v>11</v>
      </c>
      <c r="N6" s="57" t="s">
        <v>12</v>
      </c>
      <c r="O6" s="57" t="s">
        <v>13</v>
      </c>
    </row>
    <row r="7" spans="1:15" x14ac:dyDescent="0.25">
      <c r="A7" t="s">
        <v>48</v>
      </c>
      <c r="B7" s="63">
        <v>25000000</v>
      </c>
      <c r="C7" s="63"/>
      <c r="D7" s="63"/>
      <c r="E7" s="63"/>
      <c r="F7" s="63">
        <v>50000000</v>
      </c>
      <c r="G7" s="63">
        <v>480000000</v>
      </c>
      <c r="H7" s="63">
        <v>175000000</v>
      </c>
      <c r="I7" s="63">
        <v>450000000</v>
      </c>
      <c r="J7" s="63"/>
      <c r="K7" s="63"/>
      <c r="L7" s="63"/>
      <c r="M7" s="63"/>
      <c r="N7" s="63"/>
      <c r="O7" s="63"/>
    </row>
    <row r="8" spans="1:15" x14ac:dyDescent="0.25">
      <c r="A8" t="s">
        <v>46</v>
      </c>
      <c r="B8" s="38">
        <v>96879612.257348612</v>
      </c>
      <c r="C8" s="38">
        <v>648901.31209114112</v>
      </c>
      <c r="D8" s="38">
        <v>2072251.4949302552</v>
      </c>
      <c r="E8" s="38">
        <v>1839937.334986123</v>
      </c>
      <c r="F8" s="38">
        <v>45557182.283798322</v>
      </c>
      <c r="G8" s="38">
        <v>1892677983.6909266</v>
      </c>
      <c r="H8" s="38">
        <v>146125778.46264341</v>
      </c>
      <c r="I8" s="38">
        <v>491638736.13553625</v>
      </c>
      <c r="J8" s="38">
        <v>5346313.2109936383</v>
      </c>
      <c r="K8" s="38">
        <v>7151748.7819909211</v>
      </c>
      <c r="L8" s="38">
        <v>2579829.1982559729</v>
      </c>
      <c r="M8" s="38">
        <v>24659550.808066361</v>
      </c>
      <c r="N8" s="38">
        <v>3276425.4721911023</v>
      </c>
      <c r="O8" s="38">
        <v>2720454250.4437599</v>
      </c>
    </row>
    <row r="10" spans="1:15" x14ac:dyDescent="0.25">
      <c r="G10">
        <f>4.8*4</f>
        <v>19.2</v>
      </c>
      <c r="J10" t="s">
        <v>50</v>
      </c>
      <c r="K10" t="s">
        <v>51</v>
      </c>
      <c r="L10" t="s">
        <v>52</v>
      </c>
      <c r="M10" t="s">
        <v>53</v>
      </c>
      <c r="N10" t="s">
        <v>54</v>
      </c>
    </row>
    <row r="11" spans="1:15" x14ac:dyDescent="0.25">
      <c r="J11" s="38">
        <v>480000000</v>
      </c>
      <c r="K11" s="38">
        <v>175000000</v>
      </c>
      <c r="L11" s="38">
        <f>450000000</f>
        <v>450000000</v>
      </c>
      <c r="M11" s="38">
        <v>50000000</v>
      </c>
      <c r="N11" s="38">
        <v>25000000</v>
      </c>
    </row>
    <row r="12" spans="1:15" x14ac:dyDescent="0.25">
      <c r="B12" t="s">
        <v>56</v>
      </c>
      <c r="C12" t="s">
        <v>57</v>
      </c>
      <c r="L12">
        <f>3+0.8+0.7</f>
        <v>4.5</v>
      </c>
    </row>
    <row r="13" spans="1:15" x14ac:dyDescent="0.25">
      <c r="A13" t="s">
        <v>55</v>
      </c>
      <c r="B13" s="38">
        <v>9300000000</v>
      </c>
      <c r="C13" s="71">
        <f>2720000000/'vergelijking literatuur'!B13*100</f>
        <v>29.247311827956992</v>
      </c>
    </row>
    <row r="14" spans="1:15" x14ac:dyDescent="0.25">
      <c r="A14" t="s">
        <v>60</v>
      </c>
      <c r="B14" s="38">
        <v>240000000000</v>
      </c>
      <c r="C14" s="70">
        <f>1460000000/B14*100</f>
        <v>0.60833333333333328</v>
      </c>
    </row>
    <row r="15" spans="1:15" x14ac:dyDescent="0.25">
      <c r="C15" s="67"/>
    </row>
    <row r="17" spans="2:2" x14ac:dyDescent="0.25">
      <c r="B17" s="84" t="s">
        <v>65</v>
      </c>
    </row>
    <row r="38" spans="2:2" x14ac:dyDescent="0.25">
      <c r="B38" s="84" t="s">
        <v>66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77" workbookViewId="0">
      <selection activeCell="L35" sqref="L35"/>
    </sheetView>
  </sheetViews>
  <sheetFormatPr defaultRowHeight="15" x14ac:dyDescent="0.25"/>
  <cols>
    <col min="2" max="2" width="15.42578125" customWidth="1"/>
    <col min="9" max="9" width="11.7109375" bestFit="1" customWidth="1"/>
  </cols>
  <sheetData>
    <row r="1" spans="1:9" x14ac:dyDescent="0.25">
      <c r="C1" s="90" t="s">
        <v>5</v>
      </c>
      <c r="D1" s="91" t="s">
        <v>6</v>
      </c>
      <c r="E1" s="91" t="s">
        <v>61</v>
      </c>
      <c r="F1" s="91" t="s">
        <v>4</v>
      </c>
      <c r="G1" s="91" t="s">
        <v>31</v>
      </c>
      <c r="H1" s="92" t="s">
        <v>12</v>
      </c>
      <c r="I1" s="89" t="s">
        <v>13</v>
      </c>
    </row>
    <row r="2" spans="1:9" ht="15.75" thickBot="1" x14ac:dyDescent="0.3">
      <c r="C2" s="87" t="s">
        <v>30</v>
      </c>
      <c r="D2" s="10" t="s">
        <v>30</v>
      </c>
      <c r="E2" s="10" t="s">
        <v>30</v>
      </c>
      <c r="F2" s="10" t="s">
        <v>30</v>
      </c>
      <c r="G2" s="10" t="s">
        <v>30</v>
      </c>
      <c r="H2" s="11" t="s">
        <v>30</v>
      </c>
      <c r="I2" s="93" t="s">
        <v>30</v>
      </c>
    </row>
    <row r="3" spans="1:9" x14ac:dyDescent="0.25">
      <c r="A3" s="85" t="s">
        <v>64</v>
      </c>
      <c r="B3" s="5" t="s">
        <v>14</v>
      </c>
      <c r="C3" s="86">
        <v>423263512.85764992</v>
      </c>
      <c r="D3" s="1">
        <v>62480313.74186305</v>
      </c>
      <c r="E3" s="1">
        <v>170822815.31127933</v>
      </c>
      <c r="F3" s="1">
        <v>20490646.366214912</v>
      </c>
      <c r="G3" s="1">
        <v>14844030.790131874</v>
      </c>
      <c r="H3" s="8">
        <v>9511717.1151508018</v>
      </c>
      <c r="I3" s="72">
        <f>SUM(C3:H3)</f>
        <v>701413036.18228996</v>
      </c>
    </row>
    <row r="4" spans="1:9" x14ac:dyDescent="0.25">
      <c r="A4" s="86" t="s">
        <v>63</v>
      </c>
      <c r="B4" s="1" t="s">
        <v>14</v>
      </c>
      <c r="C4" s="86">
        <v>470184681.35549092</v>
      </c>
      <c r="D4" s="1">
        <v>69044433.997163802</v>
      </c>
      <c r="E4" s="1">
        <v>190463974.5384939</v>
      </c>
      <c r="F4" s="1">
        <v>22614354.693568174</v>
      </c>
      <c r="G4" s="1">
        <v>16458221.833150025</v>
      </c>
      <c r="H4" s="8">
        <v>10554271.871765856</v>
      </c>
      <c r="I4" s="72">
        <f t="shared" ref="I4:I24" si="0">SUM(C4:H4)</f>
        <v>779319938.28963268</v>
      </c>
    </row>
    <row r="5" spans="1:9" x14ac:dyDescent="0.25">
      <c r="A5" s="86" t="s">
        <v>64</v>
      </c>
      <c r="B5" s="1" t="s">
        <v>15</v>
      </c>
      <c r="C5" s="86">
        <v>494399796.93174696</v>
      </c>
      <c r="D5" s="1">
        <v>38017468.697002038</v>
      </c>
      <c r="E5" s="1">
        <v>162079377.51989436</v>
      </c>
      <c r="F5" s="1">
        <v>12711758.977629263</v>
      </c>
      <c r="G5" s="1">
        <v>21958839.333586019</v>
      </c>
      <c r="H5" s="8">
        <v>9146998.864611892</v>
      </c>
      <c r="I5" s="72">
        <f t="shared" si="0"/>
        <v>738314240.32447052</v>
      </c>
    </row>
    <row r="6" spans="1:9" x14ac:dyDescent="0.25">
      <c r="A6" s="86" t="s">
        <v>63</v>
      </c>
      <c r="B6" s="1" t="s">
        <v>15</v>
      </c>
      <c r="C6" s="86">
        <v>529686338.53936338</v>
      </c>
      <c r="D6" s="1">
        <v>41223627.72765509</v>
      </c>
      <c r="E6" s="1">
        <v>173035924.18086222</v>
      </c>
      <c r="F6" s="1">
        <v>13776242.370946197</v>
      </c>
      <c r="G6" s="1">
        <v>23537976.065742321</v>
      </c>
      <c r="H6" s="8">
        <v>9788933.7574617788</v>
      </c>
      <c r="I6" s="72">
        <f t="shared" si="0"/>
        <v>791049042.64203095</v>
      </c>
    </row>
    <row r="7" spans="1:9" x14ac:dyDescent="0.25">
      <c r="A7" s="86" t="s">
        <v>64</v>
      </c>
      <c r="B7" s="1" t="s">
        <v>16</v>
      </c>
      <c r="C7" s="86">
        <v>415283628.11322755</v>
      </c>
      <c r="D7" s="1">
        <v>26912936.269081127</v>
      </c>
      <c r="E7" s="1">
        <v>77704848.938566387</v>
      </c>
      <c r="F7" s="1">
        <v>4871537.0212265179</v>
      </c>
      <c r="G7" s="1">
        <v>20077658.769050412</v>
      </c>
      <c r="H7" s="8">
        <v>8730969.7370779254</v>
      </c>
      <c r="I7" s="72">
        <f t="shared" si="0"/>
        <v>553581578.84822989</v>
      </c>
    </row>
    <row r="8" spans="1:9" x14ac:dyDescent="0.25">
      <c r="A8" s="86" t="s">
        <v>63</v>
      </c>
      <c r="B8" s="1" t="s">
        <v>16</v>
      </c>
      <c r="C8" s="86">
        <v>332075735.76582408</v>
      </c>
      <c r="D8" s="1">
        <v>24127335.656394985</v>
      </c>
      <c r="E8" s="1">
        <v>61947631.413985804</v>
      </c>
      <c r="F8" s="1">
        <v>3889125.3777541211</v>
      </c>
      <c r="G8" s="1">
        <v>16032356.329907812</v>
      </c>
      <c r="H8" s="8">
        <v>6978979.6080611385</v>
      </c>
      <c r="I8" s="72">
        <f t="shared" si="0"/>
        <v>445051164.15192789</v>
      </c>
    </row>
    <row r="9" spans="1:9" x14ac:dyDescent="0.25">
      <c r="A9" s="86" t="s">
        <v>64</v>
      </c>
      <c r="B9" s="1" t="s">
        <v>32</v>
      </c>
      <c r="C9" s="86">
        <v>189433567.2652294</v>
      </c>
      <c r="D9" s="1">
        <v>1542113.3505365099</v>
      </c>
      <c r="E9" s="1">
        <v>11471045.510874707</v>
      </c>
      <c r="F9" s="1">
        <v>1407814.9890353726</v>
      </c>
      <c r="G9" s="1">
        <v>11176206.720537225</v>
      </c>
      <c r="H9" s="8">
        <v>3780954.1184891313</v>
      </c>
      <c r="I9" s="72">
        <f t="shared" si="0"/>
        <v>218811701.95470232</v>
      </c>
    </row>
    <row r="10" spans="1:9" x14ac:dyDescent="0.25">
      <c r="A10" s="86" t="s">
        <v>63</v>
      </c>
      <c r="B10" s="1" t="s">
        <v>32</v>
      </c>
      <c r="C10" s="86">
        <v>130855952.40208384</v>
      </c>
      <c r="D10" s="1">
        <v>1021423.7957180931</v>
      </c>
      <c r="E10" s="1">
        <v>7806320.9812787753</v>
      </c>
      <c r="F10" s="1">
        <v>925197.24713472673</v>
      </c>
      <c r="G10" s="1">
        <v>7719670.2512167208</v>
      </c>
      <c r="H10" s="8">
        <v>2650497.0348076769</v>
      </c>
      <c r="I10" s="72">
        <f t="shared" si="0"/>
        <v>150979061.7122398</v>
      </c>
    </row>
    <row r="11" spans="1:9" x14ac:dyDescent="0.25">
      <c r="A11" s="86" t="s">
        <v>64</v>
      </c>
      <c r="B11" s="1" t="s">
        <v>18</v>
      </c>
      <c r="C11" s="86">
        <v>120625573.8457773</v>
      </c>
      <c r="D11" s="1">
        <v>10082044.028667359</v>
      </c>
      <c r="E11" s="1">
        <v>34326754.03141097</v>
      </c>
      <c r="F11" s="1">
        <v>1875446.3190065161</v>
      </c>
      <c r="G11" s="1">
        <v>5023753.3214131212</v>
      </c>
      <c r="H11" s="8">
        <v>4260368.9485753803</v>
      </c>
      <c r="I11" s="72">
        <f t="shared" si="0"/>
        <v>176193940.49485064</v>
      </c>
    </row>
    <row r="12" spans="1:9" x14ac:dyDescent="0.25">
      <c r="A12" s="86" t="s">
        <v>63</v>
      </c>
      <c r="B12" s="1" t="s">
        <v>18</v>
      </c>
      <c r="C12" s="86">
        <v>28588759.678277582</v>
      </c>
      <c r="D12" s="1">
        <v>2071066.2241680953</v>
      </c>
      <c r="E12" s="1">
        <v>8304652.4384074481</v>
      </c>
      <c r="F12" s="1">
        <v>352340.02683800628</v>
      </c>
      <c r="G12" s="1">
        <v>1187307.7869704412</v>
      </c>
      <c r="H12" s="8">
        <v>967337.52815781417</v>
      </c>
      <c r="I12" s="72">
        <f t="shared" si="0"/>
        <v>41471463.682819389</v>
      </c>
    </row>
    <row r="13" spans="1:9" x14ac:dyDescent="0.25">
      <c r="A13" s="86" t="s">
        <v>64</v>
      </c>
      <c r="B13" s="1" t="s">
        <v>20</v>
      </c>
      <c r="C13" s="86">
        <v>151495696.64810014</v>
      </c>
      <c r="D13" s="1">
        <v>14217456.281511081</v>
      </c>
      <c r="E13" s="1">
        <v>76985214.386893451</v>
      </c>
      <c r="F13" s="1">
        <v>1602484.8864408224</v>
      </c>
      <c r="G13" s="1">
        <v>15098736.080779094</v>
      </c>
      <c r="H13" s="8">
        <v>5235188.3216755558</v>
      </c>
      <c r="I13" s="72">
        <f t="shared" si="0"/>
        <v>264634776.60540015</v>
      </c>
    </row>
    <row r="14" spans="1:9" x14ac:dyDescent="0.25">
      <c r="A14" s="86" t="s">
        <v>63</v>
      </c>
      <c r="B14" s="1" t="s">
        <v>20</v>
      </c>
      <c r="C14" s="86">
        <v>40838335.825804986</v>
      </c>
      <c r="D14" s="1">
        <v>3753641.1330733737</v>
      </c>
      <c r="E14" s="1">
        <v>20978314.528407164</v>
      </c>
      <c r="F14" s="1">
        <v>385574.86935465806</v>
      </c>
      <c r="G14" s="1">
        <v>4072210.0802359134</v>
      </c>
      <c r="H14" s="8">
        <v>1421840.2662877697</v>
      </c>
      <c r="I14" s="72">
        <f t="shared" si="0"/>
        <v>71449916.703163862</v>
      </c>
    </row>
    <row r="15" spans="1:9" x14ac:dyDescent="0.25">
      <c r="A15" s="86" t="s">
        <v>64</v>
      </c>
      <c r="B15" s="1" t="s">
        <v>21</v>
      </c>
      <c r="C15" s="86">
        <v>73901475.51769954</v>
      </c>
      <c r="D15" s="1">
        <v>484572.43435500609</v>
      </c>
      <c r="E15" s="1">
        <v>4170130.2886343203</v>
      </c>
      <c r="F15" s="1">
        <v>497552.07700203895</v>
      </c>
      <c r="G15" s="1">
        <v>4368792.2779130302</v>
      </c>
      <c r="H15" s="8">
        <v>1465551.1823962759</v>
      </c>
      <c r="I15" s="72">
        <f t="shared" si="0"/>
        <v>84888073.778000206</v>
      </c>
    </row>
    <row r="16" spans="1:9" x14ac:dyDescent="0.25">
      <c r="A16" s="86" t="s">
        <v>63</v>
      </c>
      <c r="B16" s="1" t="s">
        <v>21</v>
      </c>
      <c r="C16" s="86">
        <v>48774985.547606178</v>
      </c>
      <c r="D16" s="1">
        <v>341847.28453760117</v>
      </c>
      <c r="E16" s="1">
        <v>2811444.9351205118</v>
      </c>
      <c r="F16" s="1">
        <v>352611.76155109372</v>
      </c>
      <c r="G16" s="1">
        <v>2883867.3157936702</v>
      </c>
      <c r="H16" s="8">
        <v>985991.9261216718</v>
      </c>
      <c r="I16" s="72">
        <f t="shared" si="0"/>
        <v>56150748.770730734</v>
      </c>
    </row>
    <row r="17" spans="1:9" x14ac:dyDescent="0.25">
      <c r="A17" s="86" t="s">
        <v>64</v>
      </c>
      <c r="B17" s="1" t="s">
        <v>22</v>
      </c>
      <c r="C17" s="86">
        <v>315171007.28375548</v>
      </c>
      <c r="D17" s="1">
        <v>1602730.8463611444</v>
      </c>
      <c r="E17" s="1">
        <v>13722387.628798401</v>
      </c>
      <c r="F17" s="1">
        <v>3419703.5318552586</v>
      </c>
      <c r="G17" s="1">
        <v>31280186.016120017</v>
      </c>
      <c r="H17" s="8">
        <v>9965880.1532505751</v>
      </c>
      <c r="I17" s="72">
        <f t="shared" si="0"/>
        <v>375161895.46014094</v>
      </c>
    </row>
    <row r="18" spans="1:9" x14ac:dyDescent="0.25">
      <c r="A18" s="86" t="s">
        <v>63</v>
      </c>
      <c r="B18" s="1" t="s">
        <v>22</v>
      </c>
      <c r="C18" s="86">
        <v>135144991.12622151</v>
      </c>
      <c r="D18" s="1">
        <v>674311.68321391707</v>
      </c>
      <c r="E18" s="1">
        <v>5909715.753429601</v>
      </c>
      <c r="F18" s="1">
        <v>1287465.8109592616</v>
      </c>
      <c r="G18" s="1">
        <v>13384635.131021855</v>
      </c>
      <c r="H18" s="8">
        <v>4277311.2975100419</v>
      </c>
      <c r="I18" s="72">
        <f t="shared" si="0"/>
        <v>160678430.80235615</v>
      </c>
    </row>
    <row r="19" spans="1:9" x14ac:dyDescent="0.25">
      <c r="A19" s="86" t="s">
        <v>64</v>
      </c>
      <c r="B19" s="1" t="s">
        <v>19</v>
      </c>
      <c r="C19" s="86">
        <v>933390234.09182024</v>
      </c>
      <c r="D19" s="1">
        <v>7262787.3977453774</v>
      </c>
      <c r="E19" s="1">
        <v>69932528.547158539</v>
      </c>
      <c r="F19" s="1">
        <v>15157587.680290865</v>
      </c>
      <c r="G19" s="1">
        <v>95571806.183851525</v>
      </c>
      <c r="H19" s="8">
        <v>31392908.08992793</v>
      </c>
      <c r="I19" s="72">
        <f t="shared" si="0"/>
        <v>1152707851.9907944</v>
      </c>
    </row>
    <row r="20" spans="1:9" x14ac:dyDescent="0.25">
      <c r="A20" s="86" t="s">
        <v>63</v>
      </c>
      <c r="B20" s="1" t="s">
        <v>19</v>
      </c>
      <c r="C20" s="86">
        <v>124653132.91244957</v>
      </c>
      <c r="D20" s="1">
        <v>897047.17295124859</v>
      </c>
      <c r="E20" s="1">
        <v>9463069.7501499858</v>
      </c>
      <c r="F20" s="1">
        <v>1349237.7918729193</v>
      </c>
      <c r="G20" s="1">
        <v>12661829.178851189</v>
      </c>
      <c r="H20" s="8">
        <v>4269711.912387263</v>
      </c>
      <c r="I20" s="72">
        <f t="shared" si="0"/>
        <v>153294028.71866217</v>
      </c>
    </row>
    <row r="21" spans="1:9" x14ac:dyDescent="0.25">
      <c r="A21" s="86" t="s">
        <v>64</v>
      </c>
      <c r="B21" s="1" t="s">
        <v>23</v>
      </c>
      <c r="C21" s="86">
        <v>29396909.179761294</v>
      </c>
      <c r="D21" s="1">
        <v>1743750.0004281371</v>
      </c>
      <c r="E21" s="1">
        <v>7351103.2221135935</v>
      </c>
      <c r="F21" s="1">
        <v>262323.66240940907</v>
      </c>
      <c r="G21" s="1">
        <v>1367638.888571135</v>
      </c>
      <c r="H21" s="8">
        <v>629970.06029505772</v>
      </c>
      <c r="I21" s="72">
        <f t="shared" si="0"/>
        <v>40751695.013578631</v>
      </c>
    </row>
    <row r="22" spans="1:9" x14ac:dyDescent="0.25">
      <c r="A22" s="86" t="s">
        <v>63</v>
      </c>
      <c r="B22" s="1" t="s">
        <v>23</v>
      </c>
      <c r="C22" s="86">
        <v>17517644.620217379</v>
      </c>
      <c r="D22" s="1">
        <v>1021994.9759188301</v>
      </c>
      <c r="E22" s="1">
        <v>4422688.5404721191</v>
      </c>
      <c r="F22" s="1">
        <v>157697.85056399781</v>
      </c>
      <c r="G22" s="1">
        <v>816466.91772935411</v>
      </c>
      <c r="H22" s="8">
        <v>374641.55705713213</v>
      </c>
      <c r="I22" s="72">
        <f t="shared" si="0"/>
        <v>24311134.461958814</v>
      </c>
    </row>
    <row r="23" spans="1:9" x14ac:dyDescent="0.25">
      <c r="A23" s="86" t="s">
        <v>64</v>
      </c>
      <c r="B23" s="1" t="s">
        <v>24</v>
      </c>
      <c r="C23" s="86">
        <v>63822680.082112662</v>
      </c>
      <c r="D23" s="1">
        <v>3920900.0549841179</v>
      </c>
      <c r="E23" s="1">
        <v>12088355.187435325</v>
      </c>
      <c r="F23" s="1">
        <v>1019730.0194510756</v>
      </c>
      <c r="G23" s="1">
        <v>4963408.0346295461</v>
      </c>
      <c r="H23" s="8">
        <v>1406576.5864255419</v>
      </c>
      <c r="I23" s="72">
        <f t="shared" si="0"/>
        <v>87221649.96503827</v>
      </c>
    </row>
    <row r="24" spans="1:9" ht="15.75" thickBot="1" x14ac:dyDescent="0.3">
      <c r="A24" s="87" t="s">
        <v>63</v>
      </c>
      <c r="B24" s="10" t="s">
        <v>24</v>
      </c>
      <c r="C24" s="87">
        <v>34357425.917586543</v>
      </c>
      <c r="D24" s="10">
        <v>1949048.8118483783</v>
      </c>
      <c r="E24" s="10">
        <v>6494999.0749286376</v>
      </c>
      <c r="F24" s="10">
        <v>467334.48325515678</v>
      </c>
      <c r="G24" s="10">
        <v>2686161.5087368526</v>
      </c>
      <c r="H24" s="11">
        <v>744350.71187985758</v>
      </c>
      <c r="I24" s="73">
        <f t="shared" si="0"/>
        <v>46699320.508235432</v>
      </c>
    </row>
    <row r="25" spans="1:9" ht="15.75" thickBot="1" x14ac:dyDescent="0.3"/>
    <row r="26" spans="1:9" x14ac:dyDescent="0.25">
      <c r="G26" s="85" t="s">
        <v>13</v>
      </c>
      <c r="H26" s="5" t="s">
        <v>62</v>
      </c>
      <c r="I26" s="29">
        <f>SUM(I3,I5,I7,I9,I11,I13,I15,I17,I19,I21,I23)</f>
        <v>4393680440.6174955</v>
      </c>
    </row>
    <row r="27" spans="1:9" x14ac:dyDescent="0.25">
      <c r="G27" s="86"/>
      <c r="H27" s="1" t="s">
        <v>63</v>
      </c>
      <c r="I27" s="31">
        <f>SUM(I4,I6,I8,I10,I12,I14,I16,I18,I20,I22,I24)</f>
        <v>2720454250.443758</v>
      </c>
    </row>
    <row r="28" spans="1:9" x14ac:dyDescent="0.25">
      <c r="G28" s="86"/>
      <c r="H28" s="1"/>
      <c r="I28" s="8"/>
    </row>
    <row r="29" spans="1:9" ht="15.75" thickBot="1" x14ac:dyDescent="0.3">
      <c r="G29" s="87"/>
      <c r="H29" s="10" t="s">
        <v>67</v>
      </c>
      <c r="I29" s="88">
        <f>I27/I26</f>
        <v>0.61917435444199498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kg</vt:lpstr>
      <vt:lpstr>ton</vt:lpstr>
      <vt:lpstr>vergelijking voorraadgroepen</vt:lpstr>
      <vt:lpstr>vergelijking literatuur</vt:lpstr>
      <vt:lpstr>3D vs GO benadering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Voet, E. van der</cp:lastModifiedBy>
  <dcterms:created xsi:type="dcterms:W3CDTF">2020-11-25T15:59:08Z</dcterms:created>
  <dcterms:modified xsi:type="dcterms:W3CDTF">2020-12-14T14:33:14Z</dcterms:modified>
</cp:coreProperties>
</file>